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igor.vavrovic\Desktop\"/>
    </mc:Choice>
  </mc:AlternateContent>
  <bookViews>
    <workbookView xWindow="0" yWindow="0" windowWidth="0" windowHeight="0"/>
  </bookViews>
  <sheets>
    <sheet name="Rekapitulácia stavby" sheetId="1" r:id="rId1"/>
    <sheet name="2021 - Noclaháreň Bratisl...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'2021 - Noclaháreň Bratisl...'!$C$116:$K$134</definedName>
    <definedName name="_xlnm.Print_Area" localSheetId="1">'2021 - Noclaháreň Bratisl...'!$C$4:$J$76,'2021 - Noclaháreň Bratisl...'!$C$82:$J$100,'2021 - Noclaháreň Bratisl...'!$C$106:$K$134</definedName>
    <definedName name="_xlnm.Print_Titles" localSheetId="1">'2021 - Noclaháreň Bratisl...'!$116:$116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134"/>
  <c r="BH134"/>
  <c r="BG134"/>
  <c r="BE134"/>
  <c r="T134"/>
  <c r="R134"/>
  <c r="P134"/>
  <c r="BI133"/>
  <c r="BH133"/>
  <c r="BG133"/>
  <c r="BE133"/>
  <c r="T133"/>
  <c r="R133"/>
  <c r="P133"/>
  <c r="BI131"/>
  <c r="BH131"/>
  <c r="BG131"/>
  <c r="BE131"/>
  <c r="T131"/>
  <c r="T130"/>
  <c r="R131"/>
  <c r="R130"/>
  <c r="P131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T122"/>
  <c r="R123"/>
  <c r="R122"/>
  <c r="P123"/>
  <c r="P122"/>
  <c r="BI121"/>
  <c r="BH121"/>
  <c r="BG121"/>
  <c r="BE121"/>
  <c r="T121"/>
  <c r="R121"/>
  <c r="P121"/>
  <c r="BI120"/>
  <c r="BH120"/>
  <c r="BG120"/>
  <c r="BE120"/>
  <c r="T120"/>
  <c r="R120"/>
  <c r="P120"/>
  <c r="F111"/>
  <c r="E109"/>
  <c r="F87"/>
  <c r="E85"/>
  <c r="J22"/>
  <c r="E22"/>
  <c r="J114"/>
  <c r="J21"/>
  <c r="J19"/>
  <c r="E19"/>
  <c r="J113"/>
  <c r="J18"/>
  <c r="J16"/>
  <c r="E16"/>
  <c r="F90"/>
  <c r="J15"/>
  <c r="J13"/>
  <c r="E13"/>
  <c r="F89"/>
  <c r="J12"/>
  <c r="J10"/>
  <c r="J87"/>
  <c i="1" r="L90"/>
  <c r="AM90"/>
  <c r="AM89"/>
  <c r="L89"/>
  <c r="AM87"/>
  <c r="L87"/>
  <c r="L85"/>
  <c r="L84"/>
  <c i="2" r="BK125"/>
  <c r="BK124"/>
  <c r="J120"/>
  <c r="BK134"/>
  <c r="J134"/>
  <c r="BK133"/>
  <c r="J133"/>
  <c r="BK131"/>
  <c r="J131"/>
  <c r="BK129"/>
  <c r="J129"/>
  <c r="BK128"/>
  <c r="J128"/>
  <c r="BK127"/>
  <c r="J127"/>
  <c r="BK126"/>
  <c r="J124"/>
  <c r="J123"/>
  <c r="J121"/>
  <c i="1" r="AS94"/>
  <c i="2" r="J126"/>
  <c r="J125"/>
  <c r="BK123"/>
  <c r="BK121"/>
  <c r="BK120"/>
  <c l="1" r="R119"/>
  <c r="R118"/>
  <c r="R132"/>
  <c r="BK119"/>
  <c r="J119"/>
  <c r="J96"/>
  <c r="T119"/>
  <c r="T118"/>
  <c r="T132"/>
  <c r="P119"/>
  <c r="P118"/>
  <c r="BK132"/>
  <c r="J132"/>
  <c r="J99"/>
  <c r="P132"/>
  <c r="J89"/>
  <c r="J111"/>
  <c r="F114"/>
  <c r="BF123"/>
  <c r="BF125"/>
  <c r="BF126"/>
  <c r="J90"/>
  <c r="F113"/>
  <c r="BF121"/>
  <c r="BF124"/>
  <c r="BF127"/>
  <c r="BF128"/>
  <c r="BF129"/>
  <c r="BF131"/>
  <c r="BF133"/>
  <c r="BF134"/>
  <c r="BF120"/>
  <c r="BK130"/>
  <c r="J130"/>
  <c r="J98"/>
  <c r="F31"/>
  <c i="1" r="AZ95"/>
  <c r="AZ94"/>
  <c r="W29"/>
  <c i="2" r="F33"/>
  <c i="1" r="BB95"/>
  <c r="BB94"/>
  <c r="W31"/>
  <c i="2" r="F34"/>
  <c i="1" r="BC95"/>
  <c r="BC94"/>
  <c r="W32"/>
  <c i="2" r="J31"/>
  <c i="1" r="AV95"/>
  <c i="2" r="F35"/>
  <c i="1" r="BD95"/>
  <c r="BD94"/>
  <c r="W33"/>
  <c i="2" l="1" r="P117"/>
  <c i="1" r="AU95"/>
  <c i="2" r="T117"/>
  <c r="R117"/>
  <c r="BK122"/>
  <c r="J122"/>
  <c r="J97"/>
  <c r="BK118"/>
  <c r="BK117"/>
  <c r="J117"/>
  <c i="1" r="AU94"/>
  <c r="AV94"/>
  <c r="AK29"/>
  <c r="AY94"/>
  <c i="2" r="J28"/>
  <c i="1" r="AG95"/>
  <c r="AG94"/>
  <c r="AK26"/>
  <c r="AX94"/>
  <c i="2" r="F32"/>
  <c i="1" r="BA95"/>
  <c r="BA94"/>
  <c r="AW94"/>
  <c r="AK30"/>
  <c i="2" r="J32"/>
  <c i="1" r="AW95"/>
  <c r="AT95"/>
  <c l="1" r="AK35"/>
  <c i="2" r="J37"/>
  <c i="1" r="AN95"/>
  <c i="2" r="J94"/>
  <c r="J118"/>
  <c r="J95"/>
  <c i="1" r="AT94"/>
  <c r="W30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<sst xmlns="http://schemas.openxmlformats.org/spreadsheetml/2006/main">
  <si>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</si>
  <si>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</si>
  <si>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</si>
  <si>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</si>
  <si>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{e556a448-df30-4242-8bfc-eeebcae5857b}</t>
  </si>
  <si>
    <t xml:space="preserve">&gt;&gt;  skryté stĺpce  &lt;&lt;</t>
  </si>
  <si>
    <t>0,001</t>
  </si>
  <si>
    <t>20</t>
  </si>
  <si>
    <t>REKAPITULÁCIA STAVBY</t>
  </si>
  <si>
    <t xml:space="preserve">v ---  nižšie sa nachádzajú doplnkové a pomocné údaje k zostavám  --- v</t>
  </si>
  <si>
    <t>Návod na vyplnenie</t>
  </si>
  <si>
    <t>Kód:</t>
  </si>
  <si>
    <t>2021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</si>
  <si>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</si>
  <si>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</si>
  <si>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Noclaháreň Bratislavská 22</t>
  </si>
  <si>
    <t>JKSO:</t>
  </si>
  <si>
    <t>KS:</t>
  </si>
  <si>
    <t>Miesto:</t>
  </si>
  <si>
    <t xml:space="preserve"> </t>
  </si>
  <si>
    <t>Dátum:</t>
  </si>
  <si>
    <t>26. 5. 2021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</si>
  <si>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</si>
  <si>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</si>
  <si>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</si>
  <si>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</si>
  <si>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</si>
  <si>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</si>
  <si>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</si>
  <si>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</si>
  <si>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</si>
  <si>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</si>
  <si>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</si>
  <si>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</si>
  <si>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</si>
  <si>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</si>
  <si>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</si>
  <si>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</si>
  <si>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</si>
  <si>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</si>
  <si>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</si>
  <si>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</si>
  <si>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</si>
  <si>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</si>
  <si>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</si>
  <si>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</si>
  <si>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</si>
  <si>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</si>
  <si>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</si>
  <si>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</si>
  <si>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</si>
  <si>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</si>
  <si>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</si>
  <si>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</si>
  <si>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</si>
  <si>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</si>
  <si>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</si>
  <si>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</si>
  <si>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</si>
  <si>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</si>
  <si>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</si>
  <si>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</si>
  <si>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</si>
  <si>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</si>
  <si>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</si>
  <si>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</si>
  <si>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</si>
  <si>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</si>
  <si>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</si>
  <si>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</si>
  <si>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</si>
  <si>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</si>
  <si>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</si>
  <si>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</si>
  <si>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</si>
  <si>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</si>
  <si>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</si>
  <si>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</si>
  <si>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</si>
  <si>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</si>
  <si>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</si>
  <si>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</si>
  <si>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</si>
  <si>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</si>
  <si>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</si>
  <si>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PSV - Práce a dodávky PSV</t>
  </si>
  <si>
    <t xml:space="preserve">    783 - Dokončovacie práce - nátery</t>
  </si>
  <si>
    <t xml:space="preserve">    784 - Dokončovacie práce - maľby</t>
  </si>
  <si>
    <t xml:space="preserve">      9 - Ostatné konštrukcie a práce-búranie</t>
  </si>
  <si>
    <t>HZS - Hodinové zúčtovacie sadzby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</si>
  <si>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</si>
  <si>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</si>
  <si>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</si>
  <si>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</si>
  <si>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</si>
  <si>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</si>
  <si>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</si>
  <si>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</si>
  <si>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</si>
  <si>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</si>
  <si>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</si>
  <si>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</si>
  <si>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PSV</t>
  </si>
  <si>
    <t>Práce a dodávky PSV</t>
  </si>
  <si>
    <t>2</t>
  </si>
  <si>
    <t>ROZPOCET</t>
  </si>
  <si>
    <t>783</t>
  </si>
  <si>
    <t>Dokončovacie práce - nátery</t>
  </si>
  <si>
    <t>K</t>
  </si>
  <si>
    <t>783671103</t>
  </si>
  <si>
    <t>Nátery stolárskych výrobkov polyuretanové 3x lakovaním</t>
  </si>
  <si>
    <t>m2</t>
  </si>
  <si>
    <t>16</t>
  </si>
  <si>
    <t>2018446066</t>
  </si>
  <si>
    <t>783782203</t>
  </si>
  <si>
    <t>Nátery tesárskych konštrukcií povrchová impregnácia Bochemitom QB</t>
  </si>
  <si>
    <t>-892737645</t>
  </si>
  <si>
    <t>784</t>
  </si>
  <si>
    <t>Dokončovacie práce - maľby</t>
  </si>
  <si>
    <t>3</t>
  </si>
  <si>
    <t>784402801</t>
  </si>
  <si>
    <t>Odstránenie malieb oškrabaním, výšky do 3,80 m</t>
  </si>
  <si>
    <t>509604482</t>
  </si>
  <si>
    <t>4</t>
  </si>
  <si>
    <t>784410100</t>
  </si>
  <si>
    <t>Penetrovanie jednonásobné jemnozrnných podkladov výšky do 3,80 m</t>
  </si>
  <si>
    <t>-302198735</t>
  </si>
  <si>
    <t>5</t>
  </si>
  <si>
    <t>784410500</t>
  </si>
  <si>
    <t>Prebrúsenie a oprášenie jemnozrnných povrchov výšky do 3,80 m</t>
  </si>
  <si>
    <t>258371224</t>
  </si>
  <si>
    <t>6</t>
  </si>
  <si>
    <t>784410610</t>
  </si>
  <si>
    <t>Vyrovnanie trhlín a nerovností na jemnozrnných povrchoch výšky nad 3,80 m</t>
  </si>
  <si>
    <t>-21162238</t>
  </si>
  <si>
    <t>7</t>
  </si>
  <si>
    <t>784418011</t>
  </si>
  <si>
    <t xml:space="preserve">Zakrývanie otvorov, podláh a zariadení fóliou v miestnostiach alebo na schodisku   </t>
  </si>
  <si>
    <t>-1801032257</t>
  </si>
  <si>
    <t>12</t>
  </si>
  <si>
    <t>784452461.s</t>
  </si>
  <si>
    <t xml:space="preserve">Maľby z maliarskych zmesí Primalex, Farmal, ručne nanášané jednonásobné tónované s bielym stien na podklad jemnozrnný  výšky do 3,80 m   </t>
  </si>
  <si>
    <t>-1015349550</t>
  </si>
  <si>
    <t>8</t>
  </si>
  <si>
    <t>784452461</t>
  </si>
  <si>
    <t xml:space="preserve">Maľby z maliarskych zmesí Primalex, Farmal, ručne nanášané jednonásobné tónované s bielym stropom na podklad jemnozrnný  výšky do 3,80 m   </t>
  </si>
  <si>
    <t>681290054</t>
  </si>
  <si>
    <t>9</t>
  </si>
  <si>
    <t>Ostatné konštrukcie a práce-búranie</t>
  </si>
  <si>
    <t>11</t>
  </si>
  <si>
    <t>952902110</t>
  </si>
  <si>
    <t>Čistenie budov zametaním v miestnostiach, chodbách, na schodišti a na povalách</t>
  </si>
  <si>
    <t>948899510</t>
  </si>
  <si>
    <t>HZS</t>
  </si>
  <si>
    <t>Hodinové zúčtovacie sadzby</t>
  </si>
  <si>
    <t>10</t>
  </si>
  <si>
    <t>HZS000111</t>
  </si>
  <si>
    <t>Stavebno montážne práce menej náročne, pomocné alebo manupulačné (Tr 1) v rozsahu viac ako 8 hodín</t>
  </si>
  <si>
    <t>hod</t>
  </si>
  <si>
    <t>512</t>
  </si>
  <si>
    <t>140699704</t>
  </si>
  <si>
    <t>HZS000112</t>
  </si>
  <si>
    <t xml:space="preserve">Stavebno montážne práce náročnejšie, ucelené, obtiažne, rutinné (Tr.2) v rozsahu viac ako 8 hodín náročnejšie </t>
  </si>
  <si>
    <t>1969547313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</si>
</sst>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9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26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9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19" fillId="5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 applyProtection="1">
      <alignment horizontal="center" vertical="center" wrapText="1"/>
      <protection locked="0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1" fillId="0" borderId="0" xfId="0" applyNumberFormat="1" applyFont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167" fontId="29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6</v>
      </c>
    </row>
    <row r="5" s="1" customFormat="1" ht="12" customHeight="1">
      <c r="B5" s="18"/>
      <c r="D5" s="22" t="s">
        <v>11</v>
      </c>
      <c r="K5" s="23" t="s">
        <v>12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E5" s="24" t="s">
        <v>13</v>
      </c>
      <c r="BS5" s="15" t="s">
        <v>6</v>
      </c>
    </row>
    <row r="6" s="1" customFormat="1" ht="36.96" customHeight="1">
      <c r="B6" s="18"/>
      <c r="D6" s="25" t="s">
        <v>14</v>
      </c>
      <c r="K6" s="26" t="s">
        <v>15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E6" s="27"/>
      <c r="BS6" s="15" t="s">
        <v>6</v>
      </c>
    </row>
    <row r="7" s="1" customFormat="1" ht="12" customHeight="1">
      <c r="B7" s="18"/>
      <c r="D7" s="28" t="s">
        <v>16</v>
      </c>
      <c r="K7" s="23" t="s">
        <v>1</v>
      </c>
      <c r="AK7" s="28" t="s">
        <v>17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18</v>
      </c>
      <c r="K8" s="23" t="s">
        <v>19</v>
      </c>
      <c r="AK8" s="28" t="s">
        <v>20</v>
      </c>
      <c r="AN8" s="29" t="s">
        <v>21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22</v>
      </c>
      <c r="AK10" s="28" t="s">
        <v>23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19</v>
      </c>
      <c r="AK11" s="28" t="s">
        <v>24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25</v>
      </c>
      <c r="AK13" s="28" t="s">
        <v>23</v>
      </c>
      <c r="AN13" s="30" t="s">
        <v>26</v>
      </c>
      <c r="AR13" s="18"/>
      <c r="BE13" s="27"/>
      <c r="BS13" s="15" t="s">
        <v>6</v>
      </c>
    </row>
    <row r="14">
      <c r="B14" s="18"/>
      <c r="E14" s="30" t="s">
        <v>26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24</v>
      </c>
      <c r="AN14" s="30" t="s">
        <v>26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27</v>
      </c>
      <c r="AK16" s="28" t="s">
        <v>23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19</v>
      </c>
      <c r="AK17" s="28" t="s">
        <v>24</v>
      </c>
      <c r="AN17" s="23" t="s">
        <v>1</v>
      </c>
      <c r="AR17" s="18"/>
      <c r="BE17" s="27"/>
      <c r="BS17" s="15" t="s">
        <v>28</v>
      </c>
    </row>
    <row r="18" s="1" customFormat="1" ht="6.96" customHeight="1">
      <c r="B18" s="18"/>
      <c r="AR18" s="18"/>
      <c r="BE18" s="27"/>
      <c r="BS18" s="15" t="s">
        <v>29</v>
      </c>
    </row>
    <row r="19" s="1" customFormat="1" ht="12" customHeight="1">
      <c r="B19" s="18"/>
      <c r="D19" s="28" t="s">
        <v>30</v>
      </c>
      <c r="AK19" s="28" t="s">
        <v>23</v>
      </c>
      <c r="AN19" s="23" t="s">
        <v>1</v>
      </c>
      <c r="AR19" s="18"/>
      <c r="BE19" s="27"/>
      <c r="BS19" s="15" t="s">
        <v>29</v>
      </c>
    </row>
    <row r="20" s="1" customFormat="1" ht="18.48" customHeight="1">
      <c r="B20" s="18"/>
      <c r="E20" s="23" t="s">
        <v>19</v>
      </c>
      <c r="AK20" s="28" t="s">
        <v>24</v>
      </c>
      <c r="AN20" s="23" t="s">
        <v>1</v>
      </c>
      <c r="AR20" s="18"/>
      <c r="BE20" s="27"/>
      <c r="BS20" s="15" t="s">
        <v>28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31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32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33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34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35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36</v>
      </c>
      <c r="E29" s="3"/>
      <c r="F29" s="28" t="s">
        <v>37</v>
      </c>
      <c r="G29" s="3"/>
      <c r="H29" s="3"/>
      <c r="I29" s="3"/>
      <c r="J29" s="3"/>
      <c r="K29" s="3"/>
      <c r="L29" s="41">
        <v>0.20000000000000001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2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2">
        <f>ROUND(AV94, 2)</f>
        <v>0</v>
      </c>
      <c r="AL29" s="3"/>
      <c r="AM29" s="3"/>
      <c r="AN29" s="3"/>
      <c r="AO29" s="3"/>
      <c r="AP29" s="3"/>
      <c r="AQ29" s="3"/>
      <c r="AR29" s="40"/>
      <c r="BE29" s="43"/>
    </row>
    <row r="30" s="3" customFormat="1" ht="14.4" customHeight="1">
      <c r="A30" s="3"/>
      <c r="B30" s="40"/>
      <c r="C30" s="3"/>
      <c r="D30" s="3"/>
      <c r="E30" s="3"/>
      <c r="F30" s="28" t="s">
        <v>38</v>
      </c>
      <c r="G30" s="3"/>
      <c r="H30" s="3"/>
      <c r="I30" s="3"/>
      <c r="J30" s="3"/>
      <c r="K30" s="3"/>
      <c r="L30" s="41">
        <v>0.20000000000000001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2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2">
        <f>ROUND(AW94, 2)</f>
        <v>0</v>
      </c>
      <c r="AL30" s="3"/>
      <c r="AM30" s="3"/>
      <c r="AN30" s="3"/>
      <c r="AO30" s="3"/>
      <c r="AP30" s="3"/>
      <c r="AQ30" s="3"/>
      <c r="AR30" s="40"/>
      <c r="BE30" s="43"/>
    </row>
    <row r="31" hidden="1" s="3" customFormat="1" ht="14.4" customHeight="1">
      <c r="A31" s="3"/>
      <c r="B31" s="40"/>
      <c r="C31" s="3"/>
      <c r="D31" s="3"/>
      <c r="E31" s="3"/>
      <c r="F31" s="28" t="s">
        <v>39</v>
      </c>
      <c r="G31" s="3"/>
      <c r="H31" s="3"/>
      <c r="I31" s="3"/>
      <c r="J31" s="3"/>
      <c r="K31" s="3"/>
      <c r="L31" s="41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2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2">
        <v>0</v>
      </c>
      <c r="AL31" s="3"/>
      <c r="AM31" s="3"/>
      <c r="AN31" s="3"/>
      <c r="AO31" s="3"/>
      <c r="AP31" s="3"/>
      <c r="AQ31" s="3"/>
      <c r="AR31" s="40"/>
      <c r="BE31" s="43"/>
    </row>
    <row r="32" hidden="1" s="3" customFormat="1" ht="14.4" customHeight="1">
      <c r="A32" s="3"/>
      <c r="B32" s="40"/>
      <c r="C32" s="3"/>
      <c r="D32" s="3"/>
      <c r="E32" s="3"/>
      <c r="F32" s="28" t="s">
        <v>40</v>
      </c>
      <c r="G32" s="3"/>
      <c r="H32" s="3"/>
      <c r="I32" s="3"/>
      <c r="J32" s="3"/>
      <c r="K32" s="3"/>
      <c r="L32" s="41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2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2">
        <v>0</v>
      </c>
      <c r="AL32" s="3"/>
      <c r="AM32" s="3"/>
      <c r="AN32" s="3"/>
      <c r="AO32" s="3"/>
      <c r="AP32" s="3"/>
      <c r="AQ32" s="3"/>
      <c r="AR32" s="40"/>
      <c r="BE32" s="43"/>
    </row>
    <row r="33" hidden="1" s="3" customFormat="1" ht="14.4" customHeight="1">
      <c r="A33" s="3"/>
      <c r="B33" s="40"/>
      <c r="C33" s="3"/>
      <c r="D33" s="3"/>
      <c r="E33" s="3"/>
      <c r="F33" s="28" t="s">
        <v>41</v>
      </c>
      <c r="G33" s="3"/>
      <c r="H33" s="3"/>
      <c r="I33" s="3"/>
      <c r="J33" s="3"/>
      <c r="K33" s="3"/>
      <c r="L33" s="41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2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2">
        <v>0</v>
      </c>
      <c r="AL33" s="3"/>
      <c r="AM33" s="3"/>
      <c r="AN33" s="3"/>
      <c r="AO33" s="3"/>
      <c r="AP33" s="3"/>
      <c r="AQ33" s="3"/>
      <c r="AR33" s="40"/>
      <c r="BE33" s="43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4"/>
      <c r="D35" s="45" t="s">
        <v>42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43</v>
      </c>
      <c r="U35" s="46"/>
      <c r="V35" s="46"/>
      <c r="W35" s="46"/>
      <c r="X35" s="48" t="s">
        <v>44</v>
      </c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9">
        <f>SUM(AK26:AK33)</f>
        <v>0</v>
      </c>
      <c r="AL35" s="46"/>
      <c r="AM35" s="46"/>
      <c r="AN35" s="46"/>
      <c r="AO35" s="50"/>
      <c r="AP35" s="44"/>
      <c r="AQ35" s="44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1"/>
      <c r="D49" s="52" t="s">
        <v>45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2" t="s">
        <v>46</v>
      </c>
      <c r="AI49" s="53"/>
      <c r="AJ49" s="53"/>
      <c r="AK49" s="53"/>
      <c r="AL49" s="53"/>
      <c r="AM49" s="53"/>
      <c r="AN49" s="53"/>
      <c r="AO49" s="53"/>
      <c r="AR49" s="51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4" t="s">
        <v>47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4" t="s">
        <v>48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4" t="s">
        <v>47</v>
      </c>
      <c r="AI60" s="37"/>
      <c r="AJ60" s="37"/>
      <c r="AK60" s="37"/>
      <c r="AL60" s="37"/>
      <c r="AM60" s="54" t="s">
        <v>48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2" t="s">
        <v>49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2" t="s">
        <v>50</v>
      </c>
      <c r="AI64" s="55"/>
      <c r="AJ64" s="55"/>
      <c r="AK64" s="55"/>
      <c r="AL64" s="55"/>
      <c r="AM64" s="55"/>
      <c r="AN64" s="55"/>
      <c r="AO64" s="55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4" t="s">
        <v>47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4" t="s">
        <v>48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4" t="s">
        <v>47</v>
      </c>
      <c r="AI75" s="37"/>
      <c r="AJ75" s="37"/>
      <c r="AK75" s="37"/>
      <c r="AL75" s="37"/>
      <c r="AM75" s="54" t="s">
        <v>48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35"/>
      <c r="B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35"/>
      <c r="BE81" s="34"/>
    </row>
    <row r="82" s="2" customFormat="1" ht="24.96" customHeight="1">
      <c r="A82" s="34"/>
      <c r="B82" s="35"/>
      <c r="C82" s="19" t="s">
        <v>51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0"/>
      <c r="C84" s="28" t="s">
        <v>11</v>
      </c>
      <c r="D84" s="4"/>
      <c r="E84" s="4"/>
      <c r="F84" s="4"/>
      <c r="G84" s="4"/>
      <c r="H84" s="4"/>
      <c r="I84" s="4"/>
      <c r="J84" s="4"/>
      <c r="K84" s="4"/>
      <c r="L84" s="4" t="str">
        <f>K5</f>
        <v>2021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0"/>
      <c r="BE84" s="4"/>
    </row>
    <row r="85" s="5" customFormat="1" ht="36.96" customHeight="1">
      <c r="A85" s="5"/>
      <c r="B85" s="61"/>
      <c r="C85" s="62" t="s">
        <v>14</v>
      </c>
      <c r="D85" s="5"/>
      <c r="E85" s="5"/>
      <c r="F85" s="5"/>
      <c r="G85" s="5"/>
      <c r="H85" s="5"/>
      <c r="I85" s="5"/>
      <c r="J85" s="5"/>
      <c r="K85" s="5"/>
      <c r="L85" s="63" t="str">
        <f>K6</f>
        <v>Noclaháreň Bratislavská 22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1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18</v>
      </c>
      <c r="D87" s="34"/>
      <c r="E87" s="34"/>
      <c r="F87" s="34"/>
      <c r="G87" s="34"/>
      <c r="H87" s="34"/>
      <c r="I87" s="34"/>
      <c r="J87" s="34"/>
      <c r="K87" s="34"/>
      <c r="L87" s="64" t="str">
        <f>IF(K8="","",K8)</f>
        <v xml:space="preserve"> 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20</v>
      </c>
      <c r="AJ87" s="34"/>
      <c r="AK87" s="34"/>
      <c r="AL87" s="34"/>
      <c r="AM87" s="65" t="str">
        <f>IF(AN8= "","",AN8)</f>
        <v>26. 5. 2021</v>
      </c>
      <c r="AN87" s="65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22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 xml:space="preserve"> 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27</v>
      </c>
      <c r="AJ89" s="34"/>
      <c r="AK89" s="34"/>
      <c r="AL89" s="34"/>
      <c r="AM89" s="66" t="str">
        <f>IF(E17="","",E17)</f>
        <v xml:space="preserve"> </v>
      </c>
      <c r="AN89" s="4"/>
      <c r="AO89" s="4"/>
      <c r="AP89" s="4"/>
      <c r="AQ89" s="34"/>
      <c r="AR89" s="35"/>
      <c r="AS89" s="67" t="s">
        <v>52</v>
      </c>
      <c r="AT89" s="68"/>
      <c r="AU89" s="69"/>
      <c r="AV89" s="69"/>
      <c r="AW89" s="69"/>
      <c r="AX89" s="69"/>
      <c r="AY89" s="69"/>
      <c r="AZ89" s="69"/>
      <c r="BA89" s="69"/>
      <c r="BB89" s="69"/>
      <c r="BC89" s="69"/>
      <c r="BD89" s="70"/>
      <c r="BE89" s="34"/>
    </row>
    <row r="90" s="2" customFormat="1" ht="15.15" customHeight="1">
      <c r="A90" s="34"/>
      <c r="B90" s="35"/>
      <c r="C90" s="28" t="s">
        <v>25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30</v>
      </c>
      <c r="AJ90" s="34"/>
      <c r="AK90" s="34"/>
      <c r="AL90" s="34"/>
      <c r="AM90" s="66" t="str">
        <f>IF(E20="","",E20)</f>
        <v xml:space="preserve"> </v>
      </c>
      <c r="AN90" s="4"/>
      <c r="AO90" s="4"/>
      <c r="AP90" s="4"/>
      <c r="AQ90" s="34"/>
      <c r="AR90" s="35"/>
      <c r="AS90" s="71"/>
      <c r="AT90" s="72"/>
      <c r="AU90" s="73"/>
      <c r="AV90" s="73"/>
      <c r="AW90" s="73"/>
      <c r="AX90" s="73"/>
      <c r="AY90" s="73"/>
      <c r="AZ90" s="73"/>
      <c r="BA90" s="73"/>
      <c r="BB90" s="73"/>
      <c r="BC90" s="73"/>
      <c r="BD90" s="74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1"/>
      <c r="AT91" s="72"/>
      <c r="AU91" s="73"/>
      <c r="AV91" s="73"/>
      <c r="AW91" s="73"/>
      <c r="AX91" s="73"/>
      <c r="AY91" s="73"/>
      <c r="AZ91" s="73"/>
      <c r="BA91" s="73"/>
      <c r="BB91" s="73"/>
      <c r="BC91" s="73"/>
      <c r="BD91" s="74"/>
      <c r="BE91" s="34"/>
    </row>
    <row r="92" s="2" customFormat="1" ht="29.28" customHeight="1">
      <c r="A92" s="34"/>
      <c r="B92" s="35"/>
      <c r="C92" s="75" t="s">
        <v>53</v>
      </c>
      <c r="D92" s="76"/>
      <c r="E92" s="76"/>
      <c r="F92" s="76"/>
      <c r="G92" s="76"/>
      <c r="H92" s="77"/>
      <c r="I92" s="78" t="s">
        <v>54</v>
      </c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9" t="s">
        <v>55</v>
      </c>
      <c r="AH92" s="76"/>
      <c r="AI92" s="76"/>
      <c r="AJ92" s="76"/>
      <c r="AK92" s="76"/>
      <c r="AL92" s="76"/>
      <c r="AM92" s="76"/>
      <c r="AN92" s="78" t="s">
        <v>56</v>
      </c>
      <c r="AO92" s="76"/>
      <c r="AP92" s="80"/>
      <c r="AQ92" s="81" t="s">
        <v>57</v>
      </c>
      <c r="AR92" s="35"/>
      <c r="AS92" s="82" t="s">
        <v>58</v>
      </c>
      <c r="AT92" s="83" t="s">
        <v>59</v>
      </c>
      <c r="AU92" s="83" t="s">
        <v>60</v>
      </c>
      <c r="AV92" s="83" t="s">
        <v>61</v>
      </c>
      <c r="AW92" s="83" t="s">
        <v>62</v>
      </c>
      <c r="AX92" s="83" t="s">
        <v>63</v>
      </c>
      <c r="AY92" s="83" t="s">
        <v>64</v>
      </c>
      <c r="AZ92" s="83" t="s">
        <v>65</v>
      </c>
      <c r="BA92" s="83" t="s">
        <v>66</v>
      </c>
      <c r="BB92" s="83" t="s">
        <v>67</v>
      </c>
      <c r="BC92" s="83" t="s">
        <v>68</v>
      </c>
      <c r="BD92" s="84" t="s">
        <v>69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85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7"/>
      <c r="BE93" s="34"/>
    </row>
    <row r="94" s="6" customFormat="1" ht="32.4" customHeight="1">
      <c r="A94" s="6"/>
      <c r="B94" s="88"/>
      <c r="C94" s="89" t="s">
        <v>70</v>
      </c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1">
        <f>ROUND(AG95,2)</f>
        <v>0</v>
      </c>
      <c r="AH94" s="91"/>
      <c r="AI94" s="91"/>
      <c r="AJ94" s="91"/>
      <c r="AK94" s="91"/>
      <c r="AL94" s="91"/>
      <c r="AM94" s="91"/>
      <c r="AN94" s="92">
        <f>SUM(AG94,AT94)</f>
        <v>0</v>
      </c>
      <c r="AO94" s="92"/>
      <c r="AP94" s="92"/>
      <c r="AQ94" s="93" t="s">
        <v>1</v>
      </c>
      <c r="AR94" s="88"/>
      <c r="AS94" s="94">
        <f>ROUND(AS95,2)</f>
        <v>0</v>
      </c>
      <c r="AT94" s="95">
        <f>ROUND(SUM(AV94:AW94),2)</f>
        <v>0</v>
      </c>
      <c r="AU94" s="96">
        <f>ROUND(AU95,5)</f>
        <v>0</v>
      </c>
      <c r="AV94" s="95">
        <f>ROUND(AZ94*L29,2)</f>
        <v>0</v>
      </c>
      <c r="AW94" s="95">
        <f>ROUND(BA94*L30,2)</f>
        <v>0</v>
      </c>
      <c r="AX94" s="95">
        <f>ROUND(BB94*L29,2)</f>
        <v>0</v>
      </c>
      <c r="AY94" s="95">
        <f>ROUND(BC94*L30,2)</f>
        <v>0</v>
      </c>
      <c r="AZ94" s="95">
        <f>ROUND(AZ95,2)</f>
        <v>0</v>
      </c>
      <c r="BA94" s="95">
        <f>ROUND(BA95,2)</f>
        <v>0</v>
      </c>
      <c r="BB94" s="95">
        <f>ROUND(BB95,2)</f>
        <v>0</v>
      </c>
      <c r="BC94" s="95">
        <f>ROUND(BC95,2)</f>
        <v>0</v>
      </c>
      <c r="BD94" s="97">
        <f>ROUND(BD95,2)</f>
        <v>0</v>
      </c>
      <c r="BE94" s="6"/>
      <c r="BS94" s="98" t="s">
        <v>71</v>
      </c>
      <c r="BT94" s="98" t="s">
        <v>72</v>
      </c>
      <c r="BV94" s="98" t="s">
        <v>73</v>
      </c>
      <c r="BW94" s="98" t="s">
        <v>4</v>
      </c>
      <c r="BX94" s="98" t="s">
        <v>74</v>
      </c>
      <c r="CL94" s="98" t="s">
        <v>1</v>
      </c>
    </row>
    <row r="95" s="7" customFormat="1" ht="16.5" customHeight="1">
      <c r="A95" s="99" t="s">
        <v>75</v>
      </c>
      <c r="B95" s="100"/>
      <c r="C95" s="101"/>
      <c r="D95" s="102" t="s">
        <v>12</v>
      </c>
      <c r="E95" s="102"/>
      <c r="F95" s="102"/>
      <c r="G95" s="102"/>
      <c r="H95" s="102"/>
      <c r="I95" s="103"/>
      <c r="J95" s="102" t="s">
        <v>15</v>
      </c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  <c r="AA95" s="102"/>
      <c r="AB95" s="102"/>
      <c r="AC95" s="102"/>
      <c r="AD95" s="102"/>
      <c r="AE95" s="102"/>
      <c r="AF95" s="102"/>
      <c r="AG95" s="104">
        <f>'2021 - Noclaháreň Bratisl...'!J28</f>
        <v>0</v>
      </c>
      <c r="AH95" s="103"/>
      <c r="AI95" s="103"/>
      <c r="AJ95" s="103"/>
      <c r="AK95" s="103"/>
      <c r="AL95" s="103"/>
      <c r="AM95" s="103"/>
      <c r="AN95" s="104">
        <f>SUM(AG95,AT95)</f>
        <v>0</v>
      </c>
      <c r="AO95" s="103"/>
      <c r="AP95" s="103"/>
      <c r="AQ95" s="105" t="s">
        <v>76</v>
      </c>
      <c r="AR95" s="100"/>
      <c r="AS95" s="106">
        <v>0</v>
      </c>
      <c r="AT95" s="107">
        <f>ROUND(SUM(AV95:AW95),2)</f>
        <v>0</v>
      </c>
      <c r="AU95" s="108">
        <f>'2021 - Noclaháreň Bratisl...'!P117</f>
        <v>0</v>
      </c>
      <c r="AV95" s="107">
        <f>'2021 - Noclaháreň Bratisl...'!J31</f>
        <v>0</v>
      </c>
      <c r="AW95" s="107">
        <f>'2021 - Noclaháreň Bratisl...'!J32</f>
        <v>0</v>
      </c>
      <c r="AX95" s="107">
        <f>'2021 - Noclaháreň Bratisl...'!J33</f>
        <v>0</v>
      </c>
      <c r="AY95" s="107">
        <f>'2021 - Noclaháreň Bratisl...'!J34</f>
        <v>0</v>
      </c>
      <c r="AZ95" s="107">
        <f>'2021 - Noclaháreň Bratisl...'!F31</f>
        <v>0</v>
      </c>
      <c r="BA95" s="107">
        <f>'2021 - Noclaháreň Bratisl...'!F32</f>
        <v>0</v>
      </c>
      <c r="BB95" s="107">
        <f>'2021 - Noclaháreň Bratisl...'!F33</f>
        <v>0</v>
      </c>
      <c r="BC95" s="107">
        <f>'2021 - Noclaháreň Bratisl...'!F34</f>
        <v>0</v>
      </c>
      <c r="BD95" s="109">
        <f>'2021 - Noclaháreň Bratisl...'!F35</f>
        <v>0</v>
      </c>
      <c r="BE95" s="7"/>
      <c r="BT95" s="110" t="s">
        <v>77</v>
      </c>
      <c r="BU95" s="110" t="s">
        <v>78</v>
      </c>
      <c r="BV95" s="110" t="s">
        <v>73</v>
      </c>
      <c r="BW95" s="110" t="s">
        <v>4</v>
      </c>
      <c r="BX95" s="110" t="s">
        <v>74</v>
      </c>
      <c r="CL95" s="110" t="s">
        <v>1</v>
      </c>
    </row>
    <row r="96" s="2" customFormat="1" ht="30" customHeight="1">
      <c r="A96" s="34"/>
      <c r="B96" s="35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5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="2" customFormat="1" ht="6.96" customHeight="1">
      <c r="A97" s="34"/>
      <c r="B97" s="56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35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</sheetData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021 - Noclaháreň Bratisl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" style="1" customWidth="1"/>
    <col min="8" max="8" width="11.5" style="1" customWidth="1"/>
    <col min="9" max="9" width="20.16016" style="111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I2" s="111"/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4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12"/>
      <c r="J3" s="17"/>
      <c r="K3" s="17"/>
      <c r="L3" s="18"/>
      <c r="AT3" s="15" t="s">
        <v>72</v>
      </c>
    </row>
    <row r="4" s="1" customFormat="1" ht="24.96" customHeight="1">
      <c r="B4" s="18"/>
      <c r="D4" s="19" t="s">
        <v>79</v>
      </c>
      <c r="I4" s="111"/>
      <c r="L4" s="18"/>
      <c r="M4" s="113" t="s">
        <v>9</v>
      </c>
      <c r="AT4" s="15" t="s">
        <v>3</v>
      </c>
    </row>
    <row r="5" s="1" customFormat="1" ht="6.96" customHeight="1">
      <c r="B5" s="18"/>
      <c r="I5" s="111"/>
      <c r="L5" s="18"/>
    </row>
    <row r="6" s="2" customFormat="1" ht="12" customHeight="1">
      <c r="A6" s="34"/>
      <c r="B6" s="35"/>
      <c r="C6" s="34"/>
      <c r="D6" s="28" t="s">
        <v>14</v>
      </c>
      <c r="E6" s="34"/>
      <c r="F6" s="34"/>
      <c r="G6" s="34"/>
      <c r="H6" s="34"/>
      <c r="I6" s="114"/>
      <c r="J6" s="34"/>
      <c r="K6" s="34"/>
      <c r="L6" s="51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</row>
    <row r="7" s="2" customFormat="1" ht="16.5" customHeight="1">
      <c r="A7" s="34"/>
      <c r="B7" s="35"/>
      <c r="C7" s="34"/>
      <c r="D7" s="34"/>
      <c r="E7" s="63" t="s">
        <v>15</v>
      </c>
      <c r="F7" s="34"/>
      <c r="G7" s="34"/>
      <c r="H7" s="34"/>
      <c r="I7" s="114"/>
      <c r="J7" s="34"/>
      <c r="K7" s="34"/>
      <c r="L7" s="51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</row>
    <row r="8" s="2" customFormat="1">
      <c r="A8" s="34"/>
      <c r="B8" s="35"/>
      <c r="C8" s="34"/>
      <c r="D8" s="34"/>
      <c r="E8" s="34"/>
      <c r="F8" s="34"/>
      <c r="G8" s="34"/>
      <c r="H8" s="34"/>
      <c r="I8" s="11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2" customHeight="1">
      <c r="A9" s="34"/>
      <c r="B9" s="35"/>
      <c r="C9" s="34"/>
      <c r="D9" s="28" t="s">
        <v>16</v>
      </c>
      <c r="E9" s="34"/>
      <c r="F9" s="23" t="s">
        <v>1</v>
      </c>
      <c r="G9" s="34"/>
      <c r="H9" s="34"/>
      <c r="I9" s="115" t="s">
        <v>17</v>
      </c>
      <c r="J9" s="23" t="s">
        <v>1</v>
      </c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18</v>
      </c>
      <c r="E10" s="34"/>
      <c r="F10" s="23" t="s">
        <v>19</v>
      </c>
      <c r="G10" s="34"/>
      <c r="H10" s="34"/>
      <c r="I10" s="115" t="s">
        <v>20</v>
      </c>
      <c r="J10" s="65" t="str">
        <f>'Rekapitulácia stavby'!AN8</f>
        <v>26. 5. 2021</v>
      </c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0.8" customHeight="1">
      <c r="A11" s="34"/>
      <c r="B11" s="35"/>
      <c r="C11" s="34"/>
      <c r="D11" s="34"/>
      <c r="E11" s="34"/>
      <c r="F11" s="34"/>
      <c r="G11" s="34"/>
      <c r="H11" s="34"/>
      <c r="I11" s="114"/>
      <c r="J11" s="34"/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22</v>
      </c>
      <c r="E12" s="34"/>
      <c r="F12" s="34"/>
      <c r="G12" s="34"/>
      <c r="H12" s="34"/>
      <c r="I12" s="115" t="s">
        <v>23</v>
      </c>
      <c r="J12" s="23" t="str">
        <f>IF('Rekapitulácia stavby'!AN10="","",'Rekapitulácia stavby'!AN10)</f>
        <v/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8" customHeight="1">
      <c r="A13" s="34"/>
      <c r="B13" s="35"/>
      <c r="C13" s="34"/>
      <c r="D13" s="34"/>
      <c r="E13" s="23" t="str">
        <f>IF('Rekapitulácia stavby'!E11="","",'Rekapitulácia stavby'!E11)</f>
        <v xml:space="preserve"> </v>
      </c>
      <c r="F13" s="34"/>
      <c r="G13" s="34"/>
      <c r="H13" s="34"/>
      <c r="I13" s="115" t="s">
        <v>24</v>
      </c>
      <c r="J13" s="23" t="str">
        <f>IF('Rekapitulácia stavby'!AN11="","",'Rekapitulácia stavby'!AN11)</f>
        <v/>
      </c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6.96" customHeight="1">
      <c r="A14" s="34"/>
      <c r="B14" s="35"/>
      <c r="C14" s="34"/>
      <c r="D14" s="34"/>
      <c r="E14" s="34"/>
      <c r="F14" s="34"/>
      <c r="G14" s="34"/>
      <c r="H14" s="34"/>
      <c r="I14" s="114"/>
      <c r="J14" s="34"/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2" customHeight="1">
      <c r="A15" s="34"/>
      <c r="B15" s="35"/>
      <c r="C15" s="34"/>
      <c r="D15" s="28" t="s">
        <v>25</v>
      </c>
      <c r="E15" s="34"/>
      <c r="F15" s="34"/>
      <c r="G15" s="34"/>
      <c r="H15" s="34"/>
      <c r="I15" s="115" t="s">
        <v>23</v>
      </c>
      <c r="J15" s="29" t="str">
        <f>'Rekapitulácia stavby'!AN13</f>
        <v>Vyplň údaj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8" customHeight="1">
      <c r="A16" s="34"/>
      <c r="B16" s="35"/>
      <c r="C16" s="34"/>
      <c r="D16" s="34"/>
      <c r="E16" s="29" t="str">
        <f>'Rekapitulácia stavby'!E14</f>
        <v>Vyplň údaj</v>
      </c>
      <c r="F16" s="23"/>
      <c r="G16" s="23"/>
      <c r="H16" s="23"/>
      <c r="I16" s="115" t="s">
        <v>24</v>
      </c>
      <c r="J16" s="29" t="str">
        <f>'Rekapitulácia stavby'!AN14</f>
        <v>Vyplň údaj</v>
      </c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6.96" customHeight="1">
      <c r="A17" s="34"/>
      <c r="B17" s="35"/>
      <c r="C17" s="34"/>
      <c r="D17" s="34"/>
      <c r="E17" s="34"/>
      <c r="F17" s="34"/>
      <c r="G17" s="34"/>
      <c r="H17" s="34"/>
      <c r="I17" s="114"/>
      <c r="J17" s="34"/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2" customHeight="1">
      <c r="A18" s="34"/>
      <c r="B18" s="35"/>
      <c r="C18" s="34"/>
      <c r="D18" s="28" t="s">
        <v>27</v>
      </c>
      <c r="E18" s="34"/>
      <c r="F18" s="34"/>
      <c r="G18" s="34"/>
      <c r="H18" s="34"/>
      <c r="I18" s="115" t="s">
        <v>23</v>
      </c>
      <c r="J18" s="23" t="str">
        <f>IF('Rekapitulácia stavby'!AN16="","",'Rekapitulácia stavby'!AN16)</f>
        <v/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8" customHeight="1">
      <c r="A19" s="34"/>
      <c r="B19" s="35"/>
      <c r="C19" s="34"/>
      <c r="D19" s="34"/>
      <c r="E19" s="23" t="str">
        <f>IF('Rekapitulácia stavby'!E17="","",'Rekapitulácia stavby'!E17)</f>
        <v xml:space="preserve"> </v>
      </c>
      <c r="F19" s="34"/>
      <c r="G19" s="34"/>
      <c r="H19" s="34"/>
      <c r="I19" s="115" t="s">
        <v>24</v>
      </c>
      <c r="J19" s="23" t="str">
        <f>IF('Rekapitulácia stavby'!AN17="","",'Rekapitulácia stavby'!AN17)</f>
        <v/>
      </c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6.96" customHeight="1">
      <c r="A20" s="34"/>
      <c r="B20" s="35"/>
      <c r="C20" s="34"/>
      <c r="D20" s="34"/>
      <c r="E20" s="34"/>
      <c r="F20" s="34"/>
      <c r="G20" s="34"/>
      <c r="H20" s="34"/>
      <c r="I20" s="114"/>
      <c r="J20" s="34"/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2" customHeight="1">
      <c r="A21" s="34"/>
      <c r="B21" s="35"/>
      <c r="C21" s="34"/>
      <c r="D21" s="28" t="s">
        <v>30</v>
      </c>
      <c r="E21" s="34"/>
      <c r="F21" s="34"/>
      <c r="G21" s="34"/>
      <c r="H21" s="34"/>
      <c r="I21" s="115" t="s">
        <v>23</v>
      </c>
      <c r="J21" s="23" t="str">
        <f>IF('Rekapitulácia stavby'!AN19="","",'Rekapitulácia stavby'!AN19)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8" customHeight="1">
      <c r="A22" s="34"/>
      <c r="B22" s="35"/>
      <c r="C22" s="34"/>
      <c r="D22" s="34"/>
      <c r="E22" s="23" t="str">
        <f>IF('Rekapitulácia stavby'!E20="","",'Rekapitulácia stavby'!E20)</f>
        <v xml:space="preserve"> </v>
      </c>
      <c r="F22" s="34"/>
      <c r="G22" s="34"/>
      <c r="H22" s="34"/>
      <c r="I22" s="115" t="s">
        <v>24</v>
      </c>
      <c r="J22" s="23" t="str">
        <f>IF('Rekapitulácia stavby'!AN20="","",'Rekapitulácia stavby'!AN20)</f>
        <v/>
      </c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6.96" customHeight="1">
      <c r="A23" s="34"/>
      <c r="B23" s="35"/>
      <c r="C23" s="34"/>
      <c r="D23" s="34"/>
      <c r="E23" s="34"/>
      <c r="F23" s="34"/>
      <c r="G23" s="34"/>
      <c r="H23" s="34"/>
      <c r="I23" s="114"/>
      <c r="J23" s="34"/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2" customHeight="1">
      <c r="A24" s="34"/>
      <c r="B24" s="35"/>
      <c r="C24" s="34"/>
      <c r="D24" s="28" t="s">
        <v>31</v>
      </c>
      <c r="E24" s="34"/>
      <c r="F24" s="34"/>
      <c r="G24" s="34"/>
      <c r="H24" s="34"/>
      <c r="I24" s="114"/>
      <c r="J24" s="34"/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8" customFormat="1" ht="16.5" customHeight="1">
      <c r="A25" s="116"/>
      <c r="B25" s="117"/>
      <c r="C25" s="116"/>
      <c r="D25" s="116"/>
      <c r="E25" s="32" t="s">
        <v>1</v>
      </c>
      <c r="F25" s="32"/>
      <c r="G25" s="32"/>
      <c r="H25" s="32"/>
      <c r="I25" s="118"/>
      <c r="J25" s="116"/>
      <c r="K25" s="116"/>
      <c r="L25" s="119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</row>
    <row r="26" s="2" customFormat="1" ht="6.96" customHeight="1">
      <c r="A26" s="34"/>
      <c r="B26" s="35"/>
      <c r="C26" s="34"/>
      <c r="D26" s="34"/>
      <c r="E26" s="34"/>
      <c r="F26" s="34"/>
      <c r="G26" s="34"/>
      <c r="H26" s="34"/>
      <c r="I26" s="11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86"/>
      <c r="E27" s="86"/>
      <c r="F27" s="86"/>
      <c r="G27" s="86"/>
      <c r="H27" s="86"/>
      <c r="I27" s="120"/>
      <c r="J27" s="86"/>
      <c r="K27" s="86"/>
      <c r="L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25.44" customHeight="1">
      <c r="A28" s="34"/>
      <c r="B28" s="35"/>
      <c r="C28" s="34"/>
      <c r="D28" s="121" t="s">
        <v>32</v>
      </c>
      <c r="E28" s="34"/>
      <c r="F28" s="34"/>
      <c r="G28" s="34"/>
      <c r="H28" s="34"/>
      <c r="I28" s="114"/>
      <c r="J28" s="92">
        <f>ROUND(J117, 2)</f>
        <v>0</v>
      </c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86"/>
      <c r="E29" s="86"/>
      <c r="F29" s="86"/>
      <c r="G29" s="86"/>
      <c r="H29" s="86"/>
      <c r="I29" s="120"/>
      <c r="J29" s="86"/>
      <c r="K29" s="86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34"/>
      <c r="E30" s="34"/>
      <c r="F30" s="39" t="s">
        <v>34</v>
      </c>
      <c r="G30" s="34"/>
      <c r="H30" s="34"/>
      <c r="I30" s="122" t="s">
        <v>33</v>
      </c>
      <c r="J30" s="39" t="s">
        <v>35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3" t="s">
        <v>36</v>
      </c>
      <c r="E31" s="28" t="s">
        <v>37</v>
      </c>
      <c r="F31" s="124">
        <f>ROUND((SUM(BE117:BE134)),  2)</f>
        <v>0</v>
      </c>
      <c r="G31" s="34"/>
      <c r="H31" s="34"/>
      <c r="I31" s="125">
        <v>0.20000000000000001</v>
      </c>
      <c r="J31" s="124">
        <f>ROUND(((SUM(BE117:BE134))*I31),  2)</f>
        <v>0</v>
      </c>
      <c r="K31" s="34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28" t="s">
        <v>38</v>
      </c>
      <c r="F32" s="124">
        <f>ROUND((SUM(BF117:BF134)),  2)</f>
        <v>0</v>
      </c>
      <c r="G32" s="34"/>
      <c r="H32" s="34"/>
      <c r="I32" s="125">
        <v>0.20000000000000001</v>
      </c>
      <c r="J32" s="124">
        <f>ROUND(((SUM(BF117:BF134))*I32),  2)</f>
        <v>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34"/>
      <c r="E33" s="28" t="s">
        <v>39</v>
      </c>
      <c r="F33" s="124">
        <f>ROUND((SUM(BG117:BG134)),  2)</f>
        <v>0</v>
      </c>
      <c r="G33" s="34"/>
      <c r="H33" s="34"/>
      <c r="I33" s="125">
        <v>0.20000000000000001</v>
      </c>
      <c r="J33" s="124">
        <f>0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28" t="s">
        <v>40</v>
      </c>
      <c r="F34" s="124">
        <f>ROUND((SUM(BH117:BH134)),  2)</f>
        <v>0</v>
      </c>
      <c r="G34" s="34"/>
      <c r="H34" s="34"/>
      <c r="I34" s="125">
        <v>0.20000000000000001</v>
      </c>
      <c r="J34" s="124">
        <f>0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41</v>
      </c>
      <c r="F35" s="124">
        <f>ROUND((SUM(BI117:BI134)),  2)</f>
        <v>0</v>
      </c>
      <c r="G35" s="34"/>
      <c r="H35" s="34"/>
      <c r="I35" s="125">
        <v>0</v>
      </c>
      <c r="J35" s="124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114"/>
      <c r="J36" s="34"/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25.44" customHeight="1">
      <c r="A37" s="34"/>
      <c r="B37" s="35"/>
      <c r="C37" s="126"/>
      <c r="D37" s="127" t="s">
        <v>42</v>
      </c>
      <c r="E37" s="77"/>
      <c r="F37" s="77"/>
      <c r="G37" s="128" t="s">
        <v>43</v>
      </c>
      <c r="H37" s="129" t="s">
        <v>44</v>
      </c>
      <c r="I37" s="130"/>
      <c r="J37" s="131">
        <f>SUM(J28:J35)</f>
        <v>0</v>
      </c>
      <c r="K37" s="132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34"/>
      <c r="F38" s="34"/>
      <c r="G38" s="34"/>
      <c r="H38" s="34"/>
      <c r="I38" s="11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1" customFormat="1" ht="14.4" customHeight="1">
      <c r="B39" s="18"/>
      <c r="I39" s="111"/>
      <c r="L39" s="18"/>
    </row>
    <row r="40" s="1" customFormat="1" ht="14.4" customHeight="1">
      <c r="B40" s="18"/>
      <c r="I40" s="111"/>
      <c r="L40" s="18"/>
    </row>
    <row r="41" s="1" customFormat="1" ht="14.4" customHeight="1">
      <c r="B41" s="18"/>
      <c r="I41" s="111"/>
      <c r="L41" s="18"/>
    </row>
    <row r="42" s="1" customFormat="1" ht="14.4" customHeight="1">
      <c r="B42" s="18"/>
      <c r="I42" s="111"/>
      <c r="L42" s="18"/>
    </row>
    <row r="43" s="1" customFormat="1" ht="14.4" customHeight="1">
      <c r="B43" s="18"/>
      <c r="I43" s="111"/>
      <c r="L43" s="18"/>
    </row>
    <row r="44" s="1" customFormat="1" ht="14.4" customHeight="1">
      <c r="B44" s="18"/>
      <c r="I44" s="111"/>
      <c r="L44" s="18"/>
    </row>
    <row r="45" s="1" customFormat="1" ht="14.4" customHeight="1">
      <c r="B45" s="18"/>
      <c r="I45" s="111"/>
      <c r="L45" s="18"/>
    </row>
    <row r="46" s="1" customFormat="1" ht="14.4" customHeight="1">
      <c r="B46" s="18"/>
      <c r="I46" s="111"/>
      <c r="L46" s="18"/>
    </row>
    <row r="47" s="1" customFormat="1" ht="14.4" customHeight="1">
      <c r="B47" s="18"/>
      <c r="I47" s="111"/>
      <c r="L47" s="18"/>
    </row>
    <row r="48" s="1" customFormat="1" ht="14.4" customHeight="1">
      <c r="B48" s="18"/>
      <c r="I48" s="111"/>
      <c r="L48" s="18"/>
    </row>
    <row r="49" s="1" customFormat="1" ht="14.4" customHeight="1">
      <c r="B49" s="18"/>
      <c r="I49" s="111"/>
      <c r="L49" s="18"/>
    </row>
    <row r="50" s="2" customFormat="1" ht="14.4" customHeight="1">
      <c r="B50" s="51"/>
      <c r="D50" s="52" t="s">
        <v>45</v>
      </c>
      <c r="E50" s="53"/>
      <c r="F50" s="53"/>
      <c r="G50" s="52" t="s">
        <v>46</v>
      </c>
      <c r="H50" s="53"/>
      <c r="I50" s="133"/>
      <c r="J50" s="53"/>
      <c r="K50" s="53"/>
      <c r="L50" s="5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4" t="s">
        <v>47</v>
      </c>
      <c r="E61" s="37"/>
      <c r="F61" s="134" t="s">
        <v>48</v>
      </c>
      <c r="G61" s="54" t="s">
        <v>47</v>
      </c>
      <c r="H61" s="37"/>
      <c r="I61" s="135"/>
      <c r="J61" s="136" t="s">
        <v>48</v>
      </c>
      <c r="K61" s="37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2" t="s">
        <v>49</v>
      </c>
      <c r="E65" s="55"/>
      <c r="F65" s="55"/>
      <c r="G65" s="52" t="s">
        <v>50</v>
      </c>
      <c r="H65" s="55"/>
      <c r="I65" s="137"/>
      <c r="J65" s="55"/>
      <c r="K65" s="55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4" t="s">
        <v>47</v>
      </c>
      <c r="E76" s="37"/>
      <c r="F76" s="134" t="s">
        <v>48</v>
      </c>
      <c r="G76" s="54" t="s">
        <v>47</v>
      </c>
      <c r="H76" s="37"/>
      <c r="I76" s="135"/>
      <c r="J76" s="136" t="s">
        <v>48</v>
      </c>
      <c r="K76" s="37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138"/>
      <c r="J77" s="57"/>
      <c r="K77" s="57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139"/>
      <c r="J81" s="59"/>
      <c r="K81" s="59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80</v>
      </c>
      <c r="D82" s="34"/>
      <c r="E82" s="34"/>
      <c r="F82" s="34"/>
      <c r="G82" s="34"/>
      <c r="H82" s="34"/>
      <c r="I82" s="114"/>
      <c r="J82" s="34"/>
      <c r="K82" s="34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114"/>
      <c r="J83" s="34"/>
      <c r="K83" s="34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114"/>
      <c r="J84" s="34"/>
      <c r="K84" s="34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63" t="str">
        <f>E7</f>
        <v>Noclaháreň Bratislavská 22</v>
      </c>
      <c r="F85" s="34"/>
      <c r="G85" s="34"/>
      <c r="H85" s="34"/>
      <c r="I85" s="114"/>
      <c r="J85" s="34"/>
      <c r="K85" s="34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114"/>
      <c r="J86" s="34"/>
      <c r="K86" s="34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2" customHeight="1">
      <c r="A87" s="34"/>
      <c r="B87" s="35"/>
      <c r="C87" s="28" t="s">
        <v>18</v>
      </c>
      <c r="D87" s="34"/>
      <c r="E87" s="34"/>
      <c r="F87" s="23" t="str">
        <f>F10</f>
        <v xml:space="preserve"> </v>
      </c>
      <c r="G87" s="34"/>
      <c r="H87" s="34"/>
      <c r="I87" s="115" t="s">
        <v>20</v>
      </c>
      <c r="J87" s="65" t="str">
        <f>IF(J10="","",J10)</f>
        <v>26. 5. 2021</v>
      </c>
      <c r="K87" s="34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114"/>
      <c r="J88" s="34"/>
      <c r="K88" s="34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5.15" customHeight="1">
      <c r="A89" s="34"/>
      <c r="B89" s="35"/>
      <c r="C89" s="28" t="s">
        <v>22</v>
      </c>
      <c r="D89" s="34"/>
      <c r="E89" s="34"/>
      <c r="F89" s="23" t="str">
        <f>E13</f>
        <v xml:space="preserve"> </v>
      </c>
      <c r="G89" s="34"/>
      <c r="H89" s="34"/>
      <c r="I89" s="115" t="s">
        <v>27</v>
      </c>
      <c r="J89" s="32" t="str">
        <f>E19</f>
        <v xml:space="preserve"> </v>
      </c>
      <c r="K89" s="34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15.15" customHeight="1">
      <c r="A90" s="34"/>
      <c r="B90" s="35"/>
      <c r="C90" s="28" t="s">
        <v>25</v>
      </c>
      <c r="D90" s="34"/>
      <c r="E90" s="34"/>
      <c r="F90" s="23" t="str">
        <f>IF(E16="","",E16)</f>
        <v>Vyplň údaj</v>
      </c>
      <c r="G90" s="34"/>
      <c r="H90" s="34"/>
      <c r="I90" s="115" t="s">
        <v>30</v>
      </c>
      <c r="J90" s="32" t="str">
        <f>E22</f>
        <v xml:space="preserve"> </v>
      </c>
      <c r="K90" s="34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0.32" customHeight="1">
      <c r="A91" s="34"/>
      <c r="B91" s="35"/>
      <c r="C91" s="34"/>
      <c r="D91" s="34"/>
      <c r="E91" s="34"/>
      <c r="F91" s="34"/>
      <c r="G91" s="34"/>
      <c r="H91" s="34"/>
      <c r="I91" s="114"/>
      <c r="J91" s="34"/>
      <c r="K91" s="34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29.28" customHeight="1">
      <c r="A92" s="34"/>
      <c r="B92" s="35"/>
      <c r="C92" s="140" t="s">
        <v>81</v>
      </c>
      <c r="D92" s="126"/>
      <c r="E92" s="126"/>
      <c r="F92" s="126"/>
      <c r="G92" s="126"/>
      <c r="H92" s="126"/>
      <c r="I92" s="141"/>
      <c r="J92" s="142" t="s">
        <v>82</v>
      </c>
      <c r="K92" s="12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114"/>
      <c r="J93" s="34"/>
      <c r="K93" s="34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2.8" customHeight="1">
      <c r="A94" s="34"/>
      <c r="B94" s="35"/>
      <c r="C94" s="143" t="s">
        <v>83</v>
      </c>
      <c r="D94" s="34"/>
      <c r="E94" s="34"/>
      <c r="F94" s="34"/>
      <c r="G94" s="34"/>
      <c r="H94" s="34"/>
      <c r="I94" s="114"/>
      <c r="J94" s="92">
        <f>J117</f>
        <v>0</v>
      </c>
      <c r="K94" s="3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U94" s="15" t="s">
        <v>84</v>
      </c>
    </row>
    <row r="95" s="9" customFormat="1" ht="24.96" customHeight="1">
      <c r="A95" s="9"/>
      <c r="B95" s="144"/>
      <c r="C95" s="9"/>
      <c r="D95" s="145" t="s">
        <v>85</v>
      </c>
      <c r="E95" s="146"/>
      <c r="F95" s="146"/>
      <c r="G95" s="146"/>
      <c r="H95" s="146"/>
      <c r="I95" s="147"/>
      <c r="J95" s="148">
        <f>J118</f>
        <v>0</v>
      </c>
      <c r="K95" s="9"/>
      <c r="L95" s="144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49"/>
      <c r="C96" s="10"/>
      <c r="D96" s="150" t="s">
        <v>86</v>
      </c>
      <c r="E96" s="151"/>
      <c r="F96" s="151"/>
      <c r="G96" s="151"/>
      <c r="H96" s="151"/>
      <c r="I96" s="152"/>
      <c r="J96" s="153">
        <f>J119</f>
        <v>0</v>
      </c>
      <c r="K96" s="10"/>
      <c r="L96" s="149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49"/>
      <c r="C97" s="10"/>
      <c r="D97" s="150" t="s">
        <v>87</v>
      </c>
      <c r="E97" s="151"/>
      <c r="F97" s="151"/>
      <c r="G97" s="151"/>
      <c r="H97" s="151"/>
      <c r="I97" s="152"/>
      <c r="J97" s="153">
        <f>J122</f>
        <v>0</v>
      </c>
      <c r="K97" s="10"/>
      <c r="L97" s="149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4.88" customHeight="1">
      <c r="A98" s="10"/>
      <c r="B98" s="149"/>
      <c r="C98" s="10"/>
      <c r="D98" s="150" t="s">
        <v>88</v>
      </c>
      <c r="E98" s="151"/>
      <c r="F98" s="151"/>
      <c r="G98" s="151"/>
      <c r="H98" s="151"/>
      <c r="I98" s="152"/>
      <c r="J98" s="153">
        <f>J130</f>
        <v>0</v>
      </c>
      <c r="K98" s="10"/>
      <c r="L98" s="14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44"/>
      <c r="C99" s="9"/>
      <c r="D99" s="145" t="s">
        <v>89</v>
      </c>
      <c r="E99" s="146"/>
      <c r="F99" s="146"/>
      <c r="G99" s="146"/>
      <c r="H99" s="146"/>
      <c r="I99" s="147"/>
      <c r="J99" s="148">
        <f>J132</f>
        <v>0</v>
      </c>
      <c r="K99" s="9"/>
      <c r="L99" s="14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4"/>
      <c r="B100" s="35"/>
      <c r="C100" s="34"/>
      <c r="D100" s="34"/>
      <c r="E100" s="34"/>
      <c r="F100" s="34"/>
      <c r="G100" s="34"/>
      <c r="H100" s="34"/>
      <c r="I100" s="114"/>
      <c r="J100" s="34"/>
      <c r="K100" s="34"/>
      <c r="L100" s="51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1" s="2" customFormat="1" ht="6.96" customHeight="1">
      <c r="A101" s="34"/>
      <c r="B101" s="56"/>
      <c r="C101" s="57"/>
      <c r="D101" s="57"/>
      <c r="E101" s="57"/>
      <c r="F101" s="57"/>
      <c r="G101" s="57"/>
      <c r="H101" s="57"/>
      <c r="I101" s="138"/>
      <c r="J101" s="57"/>
      <c r="K101" s="57"/>
      <c r="L101" s="51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5" s="2" customFormat="1" ht="6.96" customHeight="1">
      <c r="A105" s="34"/>
      <c r="B105" s="58"/>
      <c r="C105" s="59"/>
      <c r="D105" s="59"/>
      <c r="E105" s="59"/>
      <c r="F105" s="59"/>
      <c r="G105" s="59"/>
      <c r="H105" s="59"/>
      <c r="I105" s="139"/>
      <c r="J105" s="59"/>
      <c r="K105" s="59"/>
      <c r="L105" s="51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24.96" customHeight="1">
      <c r="A106" s="34"/>
      <c r="B106" s="35"/>
      <c r="C106" s="19" t="s">
        <v>90</v>
      </c>
      <c r="D106" s="34"/>
      <c r="E106" s="34"/>
      <c r="F106" s="34"/>
      <c r="G106" s="34"/>
      <c r="H106" s="34"/>
      <c r="I106" s="114"/>
      <c r="J106" s="34"/>
      <c r="K106" s="34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6.96" customHeight="1">
      <c r="A107" s="34"/>
      <c r="B107" s="35"/>
      <c r="C107" s="34"/>
      <c r="D107" s="34"/>
      <c r="E107" s="34"/>
      <c r="F107" s="34"/>
      <c r="G107" s="34"/>
      <c r="H107" s="34"/>
      <c r="I107" s="114"/>
      <c r="J107" s="34"/>
      <c r="K107" s="34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12" customHeight="1">
      <c r="A108" s="34"/>
      <c r="B108" s="35"/>
      <c r="C108" s="28" t="s">
        <v>14</v>
      </c>
      <c r="D108" s="34"/>
      <c r="E108" s="34"/>
      <c r="F108" s="34"/>
      <c r="G108" s="34"/>
      <c r="H108" s="34"/>
      <c r="I108" s="114"/>
      <c r="J108" s="34"/>
      <c r="K108" s="34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16.5" customHeight="1">
      <c r="A109" s="34"/>
      <c r="B109" s="35"/>
      <c r="C109" s="34"/>
      <c r="D109" s="34"/>
      <c r="E109" s="63" t="str">
        <f>E7</f>
        <v>Noclaháreň Bratislavská 22</v>
      </c>
      <c r="F109" s="34"/>
      <c r="G109" s="34"/>
      <c r="H109" s="34"/>
      <c r="I109" s="114"/>
      <c r="J109" s="34"/>
      <c r="K109" s="34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6.96" customHeight="1">
      <c r="A110" s="34"/>
      <c r="B110" s="35"/>
      <c r="C110" s="34"/>
      <c r="D110" s="34"/>
      <c r="E110" s="34"/>
      <c r="F110" s="34"/>
      <c r="G110" s="34"/>
      <c r="H110" s="34"/>
      <c r="I110" s="114"/>
      <c r="J110" s="34"/>
      <c r="K110" s="34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2" customHeight="1">
      <c r="A111" s="34"/>
      <c r="B111" s="35"/>
      <c r="C111" s="28" t="s">
        <v>18</v>
      </c>
      <c r="D111" s="34"/>
      <c r="E111" s="34"/>
      <c r="F111" s="23" t="str">
        <f>F10</f>
        <v xml:space="preserve"> </v>
      </c>
      <c r="G111" s="34"/>
      <c r="H111" s="34"/>
      <c r="I111" s="115" t="s">
        <v>20</v>
      </c>
      <c r="J111" s="65" t="str">
        <f>IF(J10="","",J10)</f>
        <v>26. 5. 2021</v>
      </c>
      <c r="K111" s="34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35"/>
      <c r="C112" s="34"/>
      <c r="D112" s="34"/>
      <c r="E112" s="34"/>
      <c r="F112" s="34"/>
      <c r="G112" s="34"/>
      <c r="H112" s="34"/>
      <c r="I112" s="114"/>
      <c r="J112" s="34"/>
      <c r="K112" s="34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5.15" customHeight="1">
      <c r="A113" s="34"/>
      <c r="B113" s="35"/>
      <c r="C113" s="28" t="s">
        <v>22</v>
      </c>
      <c r="D113" s="34"/>
      <c r="E113" s="34"/>
      <c r="F113" s="23" t="str">
        <f>E13</f>
        <v xml:space="preserve"> </v>
      </c>
      <c r="G113" s="34"/>
      <c r="H113" s="34"/>
      <c r="I113" s="115" t="s">
        <v>27</v>
      </c>
      <c r="J113" s="32" t="str">
        <f>E19</f>
        <v xml:space="preserve"> </v>
      </c>
      <c r="K113" s="34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5.15" customHeight="1">
      <c r="A114" s="34"/>
      <c r="B114" s="35"/>
      <c r="C114" s="28" t="s">
        <v>25</v>
      </c>
      <c r="D114" s="34"/>
      <c r="E114" s="34"/>
      <c r="F114" s="23" t="str">
        <f>IF(E16="","",E16)</f>
        <v>Vyplň údaj</v>
      </c>
      <c r="G114" s="34"/>
      <c r="H114" s="34"/>
      <c r="I114" s="115" t="s">
        <v>30</v>
      </c>
      <c r="J114" s="32" t="str">
        <f>E22</f>
        <v xml:space="preserve"> </v>
      </c>
      <c r="K114" s="34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0.32" customHeight="1">
      <c r="A115" s="34"/>
      <c r="B115" s="35"/>
      <c r="C115" s="34"/>
      <c r="D115" s="34"/>
      <c r="E115" s="34"/>
      <c r="F115" s="34"/>
      <c r="G115" s="34"/>
      <c r="H115" s="34"/>
      <c r="I115" s="114"/>
      <c r="J115" s="34"/>
      <c r="K115" s="34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11" customFormat="1" ht="29.28" customHeight="1">
      <c r="A116" s="154"/>
      <c r="B116" s="155"/>
      <c r="C116" s="156" t="s">
        <v>91</v>
      </c>
      <c r="D116" s="157" t="s">
        <v>57</v>
      </c>
      <c r="E116" s="157" t="s">
        <v>53</v>
      </c>
      <c r="F116" s="157" t="s">
        <v>54</v>
      </c>
      <c r="G116" s="157" t="s">
        <v>92</v>
      </c>
      <c r="H116" s="157" t="s">
        <v>93</v>
      </c>
      <c r="I116" s="158" t="s">
        <v>94</v>
      </c>
      <c r="J116" s="159" t="s">
        <v>82</v>
      </c>
      <c r="K116" s="160" t="s">
        <v>95</v>
      </c>
      <c r="L116" s="161"/>
      <c r="M116" s="82" t="s">
        <v>1</v>
      </c>
      <c r="N116" s="83" t="s">
        <v>36</v>
      </c>
      <c r="O116" s="83" t="s">
        <v>96</v>
      </c>
      <c r="P116" s="83" t="s">
        <v>97</v>
      </c>
      <c r="Q116" s="83" t="s">
        <v>98</v>
      </c>
      <c r="R116" s="83" t="s">
        <v>99</v>
      </c>
      <c r="S116" s="83" t="s">
        <v>100</v>
      </c>
      <c r="T116" s="84" t="s">
        <v>101</v>
      </c>
      <c r="U116" s="154"/>
      <c r="V116" s="154"/>
      <c r="W116" s="154"/>
      <c r="X116" s="154"/>
      <c r="Y116" s="154"/>
      <c r="Z116" s="154"/>
      <c r="AA116" s="154"/>
      <c r="AB116" s="154"/>
      <c r="AC116" s="154"/>
      <c r="AD116" s="154"/>
      <c r="AE116" s="154"/>
    </row>
    <row r="117" s="2" customFormat="1" ht="22.8" customHeight="1">
      <c r="A117" s="34"/>
      <c r="B117" s="35"/>
      <c r="C117" s="89" t="s">
        <v>83</v>
      </c>
      <c r="D117" s="34"/>
      <c r="E117" s="34"/>
      <c r="F117" s="34"/>
      <c r="G117" s="34"/>
      <c r="H117" s="34"/>
      <c r="I117" s="114"/>
      <c r="J117" s="162">
        <f>BK117</f>
        <v>0</v>
      </c>
      <c r="K117" s="34"/>
      <c r="L117" s="35"/>
      <c r="M117" s="85"/>
      <c r="N117" s="69"/>
      <c r="O117" s="86"/>
      <c r="P117" s="163">
        <f>P118+P132</f>
        <v>0</v>
      </c>
      <c r="Q117" s="86"/>
      <c r="R117" s="163">
        <f>R118+R132</f>
        <v>0.28936400000000001</v>
      </c>
      <c r="S117" s="86"/>
      <c r="T117" s="164">
        <f>T118+T132</f>
        <v>0</v>
      </c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T117" s="15" t="s">
        <v>71</v>
      </c>
      <c r="AU117" s="15" t="s">
        <v>84</v>
      </c>
      <c r="BK117" s="165">
        <f>BK118+BK132</f>
        <v>0</v>
      </c>
    </row>
    <row r="118" s="12" customFormat="1" ht="25.92" customHeight="1">
      <c r="A118" s="12"/>
      <c r="B118" s="166"/>
      <c r="C118" s="12"/>
      <c r="D118" s="167" t="s">
        <v>71</v>
      </c>
      <c r="E118" s="168" t="s">
        <v>102</v>
      </c>
      <c r="F118" s="168" t="s">
        <v>103</v>
      </c>
      <c r="G118" s="12"/>
      <c r="H118" s="12"/>
      <c r="I118" s="169"/>
      <c r="J118" s="170">
        <f>BK118</f>
        <v>0</v>
      </c>
      <c r="K118" s="12"/>
      <c r="L118" s="166"/>
      <c r="M118" s="171"/>
      <c r="N118" s="172"/>
      <c r="O118" s="172"/>
      <c r="P118" s="173">
        <f>P119+P122</f>
        <v>0</v>
      </c>
      <c r="Q118" s="172"/>
      <c r="R118" s="173">
        <f>R119+R122</f>
        <v>0.28936400000000001</v>
      </c>
      <c r="S118" s="172"/>
      <c r="T118" s="174">
        <f>T119+T122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167" t="s">
        <v>104</v>
      </c>
      <c r="AT118" s="175" t="s">
        <v>71</v>
      </c>
      <c r="AU118" s="175" t="s">
        <v>72</v>
      </c>
      <c r="AY118" s="167" t="s">
        <v>105</v>
      </c>
      <c r="BK118" s="176">
        <f>BK119+BK122</f>
        <v>0</v>
      </c>
    </row>
    <row r="119" s="12" customFormat="1" ht="22.8" customHeight="1">
      <c r="A119" s="12"/>
      <c r="B119" s="166"/>
      <c r="C119" s="12"/>
      <c r="D119" s="167" t="s">
        <v>71</v>
      </c>
      <c r="E119" s="177" t="s">
        <v>106</v>
      </c>
      <c r="F119" s="177" t="s">
        <v>107</v>
      </c>
      <c r="G119" s="12"/>
      <c r="H119" s="12"/>
      <c r="I119" s="169"/>
      <c r="J119" s="178">
        <f>BK119</f>
        <v>0</v>
      </c>
      <c r="K119" s="12"/>
      <c r="L119" s="166"/>
      <c r="M119" s="171"/>
      <c r="N119" s="172"/>
      <c r="O119" s="172"/>
      <c r="P119" s="173">
        <f>SUM(P120:P121)</f>
        <v>0</v>
      </c>
      <c r="Q119" s="172"/>
      <c r="R119" s="173">
        <f>SUM(R120:R121)</f>
        <v>0.032747999999999999</v>
      </c>
      <c r="S119" s="172"/>
      <c r="T119" s="174">
        <f>SUM(T120:T121)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67" t="s">
        <v>104</v>
      </c>
      <c r="AT119" s="175" t="s">
        <v>71</v>
      </c>
      <c r="AU119" s="175" t="s">
        <v>77</v>
      </c>
      <c r="AY119" s="167" t="s">
        <v>105</v>
      </c>
      <c r="BK119" s="176">
        <f>SUM(BK120:BK121)</f>
        <v>0</v>
      </c>
    </row>
    <row r="120" s="2" customFormat="1" ht="21.75" customHeight="1">
      <c r="A120" s="34"/>
      <c r="B120" s="179"/>
      <c r="C120" s="180" t="s">
        <v>77</v>
      </c>
      <c r="D120" s="180" t="s">
        <v>108</v>
      </c>
      <c r="E120" s="181" t="s">
        <v>109</v>
      </c>
      <c r="F120" s="182" t="s">
        <v>110</v>
      </c>
      <c r="G120" s="183" t="s">
        <v>111</v>
      </c>
      <c r="H120" s="184">
        <v>28.399999999999999</v>
      </c>
      <c r="I120" s="185"/>
      <c r="J120" s="184">
        <f>ROUND(I120*H120,3)</f>
        <v>0</v>
      </c>
      <c r="K120" s="186"/>
      <c r="L120" s="35"/>
      <c r="M120" s="187" t="s">
        <v>1</v>
      </c>
      <c r="N120" s="188" t="s">
        <v>38</v>
      </c>
      <c r="O120" s="73"/>
      <c r="P120" s="189">
        <f>O120*H120</f>
        <v>0</v>
      </c>
      <c r="Q120" s="189">
        <v>0.00044999999999999999</v>
      </c>
      <c r="R120" s="189">
        <f>Q120*H120</f>
        <v>0.01278</v>
      </c>
      <c r="S120" s="189">
        <v>0</v>
      </c>
      <c r="T120" s="190">
        <f>S120*H120</f>
        <v>0</v>
      </c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R120" s="191" t="s">
        <v>112</v>
      </c>
      <c r="AT120" s="191" t="s">
        <v>108</v>
      </c>
      <c r="AU120" s="191" t="s">
        <v>104</v>
      </c>
      <c r="AY120" s="15" t="s">
        <v>105</v>
      </c>
      <c r="BE120" s="192">
        <f>IF(N120="základná",J120,0)</f>
        <v>0</v>
      </c>
      <c r="BF120" s="192">
        <f>IF(N120="znížená",J120,0)</f>
        <v>0</v>
      </c>
      <c r="BG120" s="192">
        <f>IF(N120="zákl. prenesená",J120,0)</f>
        <v>0</v>
      </c>
      <c r="BH120" s="192">
        <f>IF(N120="zníž. prenesená",J120,0)</f>
        <v>0</v>
      </c>
      <c r="BI120" s="192">
        <f>IF(N120="nulová",J120,0)</f>
        <v>0</v>
      </c>
      <c r="BJ120" s="15" t="s">
        <v>104</v>
      </c>
      <c r="BK120" s="193">
        <f>ROUND(I120*H120,3)</f>
        <v>0</v>
      </c>
      <c r="BL120" s="15" t="s">
        <v>112</v>
      </c>
      <c r="BM120" s="191" t="s">
        <v>113</v>
      </c>
    </row>
    <row r="121" s="2" customFormat="1" ht="21.75" customHeight="1">
      <c r="A121" s="34"/>
      <c r="B121" s="179"/>
      <c r="C121" s="180" t="s">
        <v>104</v>
      </c>
      <c r="D121" s="180" t="s">
        <v>108</v>
      </c>
      <c r="E121" s="181" t="s">
        <v>114</v>
      </c>
      <c r="F121" s="182" t="s">
        <v>115</v>
      </c>
      <c r="G121" s="183" t="s">
        <v>111</v>
      </c>
      <c r="H121" s="184">
        <v>38.399999999999999</v>
      </c>
      <c r="I121" s="185"/>
      <c r="J121" s="184">
        <f>ROUND(I121*H121,3)</f>
        <v>0</v>
      </c>
      <c r="K121" s="186"/>
      <c r="L121" s="35"/>
      <c r="M121" s="187" t="s">
        <v>1</v>
      </c>
      <c r="N121" s="188" t="s">
        <v>38</v>
      </c>
      <c r="O121" s="73"/>
      <c r="P121" s="189">
        <f>O121*H121</f>
        <v>0</v>
      </c>
      <c r="Q121" s="189">
        <v>0.00051999999999999995</v>
      </c>
      <c r="R121" s="189">
        <f>Q121*H121</f>
        <v>0.019967999999999996</v>
      </c>
      <c r="S121" s="189">
        <v>0</v>
      </c>
      <c r="T121" s="190">
        <f>S121*H121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R121" s="191" t="s">
        <v>112</v>
      </c>
      <c r="AT121" s="191" t="s">
        <v>108</v>
      </c>
      <c r="AU121" s="191" t="s">
        <v>104</v>
      </c>
      <c r="AY121" s="15" t="s">
        <v>105</v>
      </c>
      <c r="BE121" s="192">
        <f>IF(N121="základná",J121,0)</f>
        <v>0</v>
      </c>
      <c r="BF121" s="192">
        <f>IF(N121="znížená",J121,0)</f>
        <v>0</v>
      </c>
      <c r="BG121" s="192">
        <f>IF(N121="zákl. prenesená",J121,0)</f>
        <v>0</v>
      </c>
      <c r="BH121" s="192">
        <f>IF(N121="zníž. prenesená",J121,0)</f>
        <v>0</v>
      </c>
      <c r="BI121" s="192">
        <f>IF(N121="nulová",J121,0)</f>
        <v>0</v>
      </c>
      <c r="BJ121" s="15" t="s">
        <v>104</v>
      </c>
      <c r="BK121" s="193">
        <f>ROUND(I121*H121,3)</f>
        <v>0</v>
      </c>
      <c r="BL121" s="15" t="s">
        <v>112</v>
      </c>
      <c r="BM121" s="191" t="s">
        <v>116</v>
      </c>
    </row>
    <row r="122" s="12" customFormat="1" ht="22.8" customHeight="1">
      <c r="A122" s="12"/>
      <c r="B122" s="166"/>
      <c r="C122" s="12"/>
      <c r="D122" s="167" t="s">
        <v>71</v>
      </c>
      <c r="E122" s="177" t="s">
        <v>117</v>
      </c>
      <c r="F122" s="177" t="s">
        <v>118</v>
      </c>
      <c r="G122" s="12"/>
      <c r="H122" s="12"/>
      <c r="I122" s="169"/>
      <c r="J122" s="178">
        <f>BK122</f>
        <v>0</v>
      </c>
      <c r="K122" s="12"/>
      <c r="L122" s="166"/>
      <c r="M122" s="171"/>
      <c r="N122" s="172"/>
      <c r="O122" s="172"/>
      <c r="P122" s="173">
        <f>P123+SUM(P124:P130)</f>
        <v>0</v>
      </c>
      <c r="Q122" s="172"/>
      <c r="R122" s="173">
        <f>R123+SUM(R124:R130)</f>
        <v>0.25661600000000001</v>
      </c>
      <c r="S122" s="172"/>
      <c r="T122" s="174">
        <f>T123+SUM(T124:T130)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67" t="s">
        <v>104</v>
      </c>
      <c r="AT122" s="175" t="s">
        <v>71</v>
      </c>
      <c r="AU122" s="175" t="s">
        <v>77</v>
      </c>
      <c r="AY122" s="167" t="s">
        <v>105</v>
      </c>
      <c r="BK122" s="176">
        <f>BK123+SUM(BK124:BK130)</f>
        <v>0</v>
      </c>
    </row>
    <row r="123" s="2" customFormat="1" ht="16.5" customHeight="1">
      <c r="A123" s="34"/>
      <c r="B123" s="179"/>
      <c r="C123" s="180" t="s">
        <v>119</v>
      </c>
      <c r="D123" s="180" t="s">
        <v>108</v>
      </c>
      <c r="E123" s="181" t="s">
        <v>120</v>
      </c>
      <c r="F123" s="182" t="s">
        <v>121</v>
      </c>
      <c r="G123" s="183" t="s">
        <v>111</v>
      </c>
      <c r="H123" s="184">
        <v>155.80000000000001</v>
      </c>
      <c r="I123" s="185"/>
      <c r="J123" s="184">
        <f>ROUND(I123*H123,3)</f>
        <v>0</v>
      </c>
      <c r="K123" s="186"/>
      <c r="L123" s="35"/>
      <c r="M123" s="187" t="s">
        <v>1</v>
      </c>
      <c r="N123" s="188" t="s">
        <v>38</v>
      </c>
      <c r="O123" s="73"/>
      <c r="P123" s="189">
        <f>O123*H123</f>
        <v>0</v>
      </c>
      <c r="Q123" s="189">
        <v>0</v>
      </c>
      <c r="R123" s="189">
        <f>Q123*H123</f>
        <v>0</v>
      </c>
      <c r="S123" s="189">
        <v>0</v>
      </c>
      <c r="T123" s="190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91" t="s">
        <v>112</v>
      </c>
      <c r="AT123" s="191" t="s">
        <v>108</v>
      </c>
      <c r="AU123" s="191" t="s">
        <v>104</v>
      </c>
      <c r="AY123" s="15" t="s">
        <v>105</v>
      </c>
      <c r="BE123" s="192">
        <f>IF(N123="základná",J123,0)</f>
        <v>0</v>
      </c>
      <c r="BF123" s="192">
        <f>IF(N123="znížená",J123,0)</f>
        <v>0</v>
      </c>
      <c r="BG123" s="192">
        <f>IF(N123="zákl. prenesená",J123,0)</f>
        <v>0</v>
      </c>
      <c r="BH123" s="192">
        <f>IF(N123="zníž. prenesená",J123,0)</f>
        <v>0</v>
      </c>
      <c r="BI123" s="192">
        <f>IF(N123="nulová",J123,0)</f>
        <v>0</v>
      </c>
      <c r="BJ123" s="15" t="s">
        <v>104</v>
      </c>
      <c r="BK123" s="193">
        <f>ROUND(I123*H123,3)</f>
        <v>0</v>
      </c>
      <c r="BL123" s="15" t="s">
        <v>112</v>
      </c>
      <c r="BM123" s="191" t="s">
        <v>122</v>
      </c>
    </row>
    <row r="124" s="2" customFormat="1" ht="21.75" customHeight="1">
      <c r="A124" s="34"/>
      <c r="B124" s="179"/>
      <c r="C124" s="180" t="s">
        <v>123</v>
      </c>
      <c r="D124" s="180" t="s">
        <v>108</v>
      </c>
      <c r="E124" s="181" t="s">
        <v>124</v>
      </c>
      <c r="F124" s="182" t="s">
        <v>125</v>
      </c>
      <c r="G124" s="183" t="s">
        <v>111</v>
      </c>
      <c r="H124" s="184">
        <v>670.20000000000005</v>
      </c>
      <c r="I124" s="185"/>
      <c r="J124" s="184">
        <f>ROUND(I124*H124,3)</f>
        <v>0</v>
      </c>
      <c r="K124" s="186"/>
      <c r="L124" s="35"/>
      <c r="M124" s="187" t="s">
        <v>1</v>
      </c>
      <c r="N124" s="188" t="s">
        <v>38</v>
      </c>
      <c r="O124" s="73"/>
      <c r="P124" s="189">
        <f>O124*H124</f>
        <v>0</v>
      </c>
      <c r="Q124" s="189">
        <v>0.00018000000000000001</v>
      </c>
      <c r="R124" s="189">
        <f>Q124*H124</f>
        <v>0.12063600000000002</v>
      </c>
      <c r="S124" s="189">
        <v>0</v>
      </c>
      <c r="T124" s="190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91" t="s">
        <v>112</v>
      </c>
      <c r="AT124" s="191" t="s">
        <v>108</v>
      </c>
      <c r="AU124" s="191" t="s">
        <v>104</v>
      </c>
      <c r="AY124" s="15" t="s">
        <v>105</v>
      </c>
      <c r="BE124" s="192">
        <f>IF(N124="základná",J124,0)</f>
        <v>0</v>
      </c>
      <c r="BF124" s="192">
        <f>IF(N124="znížená",J124,0)</f>
        <v>0</v>
      </c>
      <c r="BG124" s="192">
        <f>IF(N124="zákl. prenesená",J124,0)</f>
        <v>0</v>
      </c>
      <c r="BH124" s="192">
        <f>IF(N124="zníž. prenesená",J124,0)</f>
        <v>0</v>
      </c>
      <c r="BI124" s="192">
        <f>IF(N124="nulová",J124,0)</f>
        <v>0</v>
      </c>
      <c r="BJ124" s="15" t="s">
        <v>104</v>
      </c>
      <c r="BK124" s="193">
        <f>ROUND(I124*H124,3)</f>
        <v>0</v>
      </c>
      <c r="BL124" s="15" t="s">
        <v>112</v>
      </c>
      <c r="BM124" s="191" t="s">
        <v>126</v>
      </c>
    </row>
    <row r="125" s="2" customFormat="1" ht="21.75" customHeight="1">
      <c r="A125" s="34"/>
      <c r="B125" s="179"/>
      <c r="C125" s="180" t="s">
        <v>127</v>
      </c>
      <c r="D125" s="180" t="s">
        <v>108</v>
      </c>
      <c r="E125" s="181" t="s">
        <v>128</v>
      </c>
      <c r="F125" s="182" t="s">
        <v>129</v>
      </c>
      <c r="G125" s="183" t="s">
        <v>111</v>
      </c>
      <c r="H125" s="184">
        <v>155.80000000000001</v>
      </c>
      <c r="I125" s="185"/>
      <c r="J125" s="184">
        <f>ROUND(I125*H125,3)</f>
        <v>0</v>
      </c>
      <c r="K125" s="186"/>
      <c r="L125" s="35"/>
      <c r="M125" s="187" t="s">
        <v>1</v>
      </c>
      <c r="N125" s="188" t="s">
        <v>38</v>
      </c>
      <c r="O125" s="73"/>
      <c r="P125" s="189">
        <f>O125*H125</f>
        <v>0</v>
      </c>
      <c r="Q125" s="189">
        <v>0</v>
      </c>
      <c r="R125" s="189">
        <f>Q125*H125</f>
        <v>0</v>
      </c>
      <c r="S125" s="189">
        <v>0</v>
      </c>
      <c r="T125" s="190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91" t="s">
        <v>112</v>
      </c>
      <c r="AT125" s="191" t="s">
        <v>108</v>
      </c>
      <c r="AU125" s="191" t="s">
        <v>104</v>
      </c>
      <c r="AY125" s="15" t="s">
        <v>105</v>
      </c>
      <c r="BE125" s="192">
        <f>IF(N125="základná",J125,0)</f>
        <v>0</v>
      </c>
      <c r="BF125" s="192">
        <f>IF(N125="znížená",J125,0)</f>
        <v>0</v>
      </c>
      <c r="BG125" s="192">
        <f>IF(N125="zákl. prenesená",J125,0)</f>
        <v>0</v>
      </c>
      <c r="BH125" s="192">
        <f>IF(N125="zníž. prenesená",J125,0)</f>
        <v>0</v>
      </c>
      <c r="BI125" s="192">
        <f>IF(N125="nulová",J125,0)</f>
        <v>0</v>
      </c>
      <c r="BJ125" s="15" t="s">
        <v>104</v>
      </c>
      <c r="BK125" s="193">
        <f>ROUND(I125*H125,3)</f>
        <v>0</v>
      </c>
      <c r="BL125" s="15" t="s">
        <v>112</v>
      </c>
      <c r="BM125" s="191" t="s">
        <v>130</v>
      </c>
    </row>
    <row r="126" s="2" customFormat="1" ht="21.75" customHeight="1">
      <c r="A126" s="34"/>
      <c r="B126" s="179"/>
      <c r="C126" s="180" t="s">
        <v>131</v>
      </c>
      <c r="D126" s="180" t="s">
        <v>108</v>
      </c>
      <c r="E126" s="181" t="s">
        <v>132</v>
      </c>
      <c r="F126" s="182" t="s">
        <v>133</v>
      </c>
      <c r="G126" s="183" t="s">
        <v>111</v>
      </c>
      <c r="H126" s="184">
        <v>8.8000000000000007</v>
      </c>
      <c r="I126" s="185"/>
      <c r="J126" s="184">
        <f>ROUND(I126*H126,3)</f>
        <v>0</v>
      </c>
      <c r="K126" s="186"/>
      <c r="L126" s="35"/>
      <c r="M126" s="187" t="s">
        <v>1</v>
      </c>
      <c r="N126" s="188" t="s">
        <v>38</v>
      </c>
      <c r="O126" s="73"/>
      <c r="P126" s="189">
        <f>O126*H126</f>
        <v>0</v>
      </c>
      <c r="Q126" s="189">
        <v>8.0000000000000007E-05</v>
      </c>
      <c r="R126" s="189">
        <f>Q126*H126</f>
        <v>0.00070400000000000009</v>
      </c>
      <c r="S126" s="189">
        <v>0</v>
      </c>
      <c r="T126" s="190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91" t="s">
        <v>112</v>
      </c>
      <c r="AT126" s="191" t="s">
        <v>108</v>
      </c>
      <c r="AU126" s="191" t="s">
        <v>104</v>
      </c>
      <c r="AY126" s="15" t="s">
        <v>105</v>
      </c>
      <c r="BE126" s="192">
        <f>IF(N126="základná",J126,0)</f>
        <v>0</v>
      </c>
      <c r="BF126" s="192">
        <f>IF(N126="znížená",J126,0)</f>
        <v>0</v>
      </c>
      <c r="BG126" s="192">
        <f>IF(N126="zákl. prenesená",J126,0)</f>
        <v>0</v>
      </c>
      <c r="BH126" s="192">
        <f>IF(N126="zníž. prenesená",J126,0)</f>
        <v>0</v>
      </c>
      <c r="BI126" s="192">
        <f>IF(N126="nulová",J126,0)</f>
        <v>0</v>
      </c>
      <c r="BJ126" s="15" t="s">
        <v>104</v>
      </c>
      <c r="BK126" s="193">
        <f>ROUND(I126*H126,3)</f>
        <v>0</v>
      </c>
      <c r="BL126" s="15" t="s">
        <v>112</v>
      </c>
      <c r="BM126" s="191" t="s">
        <v>134</v>
      </c>
    </row>
    <row r="127" s="2" customFormat="1" ht="21.75" customHeight="1">
      <c r="A127" s="34"/>
      <c r="B127" s="179"/>
      <c r="C127" s="180" t="s">
        <v>135</v>
      </c>
      <c r="D127" s="180" t="s">
        <v>108</v>
      </c>
      <c r="E127" s="181" t="s">
        <v>136</v>
      </c>
      <c r="F127" s="182" t="s">
        <v>137</v>
      </c>
      <c r="G127" s="183" t="s">
        <v>111</v>
      </c>
      <c r="H127" s="184">
        <v>97.599999999999994</v>
      </c>
      <c r="I127" s="185"/>
      <c r="J127" s="184">
        <f>ROUND(I127*H127,3)</f>
        <v>0</v>
      </c>
      <c r="K127" s="186"/>
      <c r="L127" s="35"/>
      <c r="M127" s="187" t="s">
        <v>1</v>
      </c>
      <c r="N127" s="188" t="s">
        <v>38</v>
      </c>
      <c r="O127" s="73"/>
      <c r="P127" s="189">
        <f>O127*H127</f>
        <v>0</v>
      </c>
      <c r="Q127" s="189">
        <v>0.00014999999999999999</v>
      </c>
      <c r="R127" s="189">
        <f>Q127*H127</f>
        <v>0.014639999999999999</v>
      </c>
      <c r="S127" s="189">
        <v>0</v>
      </c>
      <c r="T127" s="190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1" t="s">
        <v>112</v>
      </c>
      <c r="AT127" s="191" t="s">
        <v>108</v>
      </c>
      <c r="AU127" s="191" t="s">
        <v>104</v>
      </c>
      <c r="AY127" s="15" t="s">
        <v>105</v>
      </c>
      <c r="BE127" s="192">
        <f>IF(N127="základná",J127,0)</f>
        <v>0</v>
      </c>
      <c r="BF127" s="192">
        <f>IF(N127="znížená",J127,0)</f>
        <v>0</v>
      </c>
      <c r="BG127" s="192">
        <f>IF(N127="zákl. prenesená",J127,0)</f>
        <v>0</v>
      </c>
      <c r="BH127" s="192">
        <f>IF(N127="zníž. prenesená",J127,0)</f>
        <v>0</v>
      </c>
      <c r="BI127" s="192">
        <f>IF(N127="nulová",J127,0)</f>
        <v>0</v>
      </c>
      <c r="BJ127" s="15" t="s">
        <v>104</v>
      </c>
      <c r="BK127" s="193">
        <f>ROUND(I127*H127,3)</f>
        <v>0</v>
      </c>
      <c r="BL127" s="15" t="s">
        <v>112</v>
      </c>
      <c r="BM127" s="191" t="s">
        <v>138</v>
      </c>
    </row>
    <row r="128" s="2" customFormat="1" ht="33" customHeight="1">
      <c r="A128" s="34"/>
      <c r="B128" s="179"/>
      <c r="C128" s="180" t="s">
        <v>139</v>
      </c>
      <c r="D128" s="180" t="s">
        <v>108</v>
      </c>
      <c r="E128" s="181" t="s">
        <v>140</v>
      </c>
      <c r="F128" s="182" t="s">
        <v>141</v>
      </c>
      <c r="G128" s="183" t="s">
        <v>111</v>
      </c>
      <c r="H128" s="184">
        <v>603</v>
      </c>
      <c r="I128" s="185"/>
      <c r="J128" s="184">
        <f>ROUND(I128*H128,3)</f>
        <v>0</v>
      </c>
      <c r="K128" s="186"/>
      <c r="L128" s="35"/>
      <c r="M128" s="187" t="s">
        <v>1</v>
      </c>
      <c r="N128" s="188" t="s">
        <v>38</v>
      </c>
      <c r="O128" s="73"/>
      <c r="P128" s="189">
        <f>O128*H128</f>
        <v>0</v>
      </c>
      <c r="Q128" s="189">
        <v>0.00018000000000000001</v>
      </c>
      <c r="R128" s="189">
        <f>Q128*H128</f>
        <v>0.10854000000000001</v>
      </c>
      <c r="S128" s="189">
        <v>0</v>
      </c>
      <c r="T128" s="190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1" t="s">
        <v>112</v>
      </c>
      <c r="AT128" s="191" t="s">
        <v>108</v>
      </c>
      <c r="AU128" s="191" t="s">
        <v>104</v>
      </c>
      <c r="AY128" s="15" t="s">
        <v>105</v>
      </c>
      <c r="BE128" s="192">
        <f>IF(N128="základná",J128,0)</f>
        <v>0</v>
      </c>
      <c r="BF128" s="192">
        <f>IF(N128="znížená",J128,0)</f>
        <v>0</v>
      </c>
      <c r="BG128" s="192">
        <f>IF(N128="zákl. prenesená",J128,0)</f>
        <v>0</v>
      </c>
      <c r="BH128" s="192">
        <f>IF(N128="zníž. prenesená",J128,0)</f>
        <v>0</v>
      </c>
      <c r="BI128" s="192">
        <f>IF(N128="nulová",J128,0)</f>
        <v>0</v>
      </c>
      <c r="BJ128" s="15" t="s">
        <v>104</v>
      </c>
      <c r="BK128" s="193">
        <f>ROUND(I128*H128,3)</f>
        <v>0</v>
      </c>
      <c r="BL128" s="15" t="s">
        <v>112</v>
      </c>
      <c r="BM128" s="191" t="s">
        <v>142</v>
      </c>
    </row>
    <row r="129" s="2" customFormat="1" ht="33" customHeight="1">
      <c r="A129" s="34"/>
      <c r="B129" s="179"/>
      <c r="C129" s="180" t="s">
        <v>143</v>
      </c>
      <c r="D129" s="180" t="s">
        <v>108</v>
      </c>
      <c r="E129" s="181" t="s">
        <v>144</v>
      </c>
      <c r="F129" s="182" t="s">
        <v>145</v>
      </c>
      <c r="G129" s="183" t="s">
        <v>111</v>
      </c>
      <c r="H129" s="184">
        <v>67.200000000000003</v>
      </c>
      <c r="I129" s="185"/>
      <c r="J129" s="184">
        <f>ROUND(I129*H129,3)</f>
        <v>0</v>
      </c>
      <c r="K129" s="186"/>
      <c r="L129" s="35"/>
      <c r="M129" s="187" t="s">
        <v>1</v>
      </c>
      <c r="N129" s="188" t="s">
        <v>38</v>
      </c>
      <c r="O129" s="73"/>
      <c r="P129" s="189">
        <f>O129*H129</f>
        <v>0</v>
      </c>
      <c r="Q129" s="189">
        <v>0.00018000000000000001</v>
      </c>
      <c r="R129" s="189">
        <f>Q129*H129</f>
        <v>0.012096000000000001</v>
      </c>
      <c r="S129" s="189">
        <v>0</v>
      </c>
      <c r="T129" s="190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1" t="s">
        <v>112</v>
      </c>
      <c r="AT129" s="191" t="s">
        <v>108</v>
      </c>
      <c r="AU129" s="191" t="s">
        <v>104</v>
      </c>
      <c r="AY129" s="15" t="s">
        <v>105</v>
      </c>
      <c r="BE129" s="192">
        <f>IF(N129="základná",J129,0)</f>
        <v>0</v>
      </c>
      <c r="BF129" s="192">
        <f>IF(N129="znížená",J129,0)</f>
        <v>0</v>
      </c>
      <c r="BG129" s="192">
        <f>IF(N129="zákl. prenesená",J129,0)</f>
        <v>0</v>
      </c>
      <c r="BH129" s="192">
        <f>IF(N129="zníž. prenesená",J129,0)</f>
        <v>0</v>
      </c>
      <c r="BI129" s="192">
        <f>IF(N129="nulová",J129,0)</f>
        <v>0</v>
      </c>
      <c r="BJ129" s="15" t="s">
        <v>104</v>
      </c>
      <c r="BK129" s="193">
        <f>ROUND(I129*H129,3)</f>
        <v>0</v>
      </c>
      <c r="BL129" s="15" t="s">
        <v>112</v>
      </c>
      <c r="BM129" s="191" t="s">
        <v>146</v>
      </c>
    </row>
    <row r="130" s="12" customFormat="1" ht="20.88" customHeight="1">
      <c r="A130" s="12"/>
      <c r="B130" s="166"/>
      <c r="C130" s="12"/>
      <c r="D130" s="167" t="s">
        <v>71</v>
      </c>
      <c r="E130" s="177" t="s">
        <v>147</v>
      </c>
      <c r="F130" s="177" t="s">
        <v>148</v>
      </c>
      <c r="G130" s="12"/>
      <c r="H130" s="12"/>
      <c r="I130" s="169"/>
      <c r="J130" s="178">
        <f>BK130</f>
        <v>0</v>
      </c>
      <c r="K130" s="12"/>
      <c r="L130" s="166"/>
      <c r="M130" s="171"/>
      <c r="N130" s="172"/>
      <c r="O130" s="172"/>
      <c r="P130" s="173">
        <f>P131</f>
        <v>0</v>
      </c>
      <c r="Q130" s="172"/>
      <c r="R130" s="173">
        <f>R131</f>
        <v>0</v>
      </c>
      <c r="S130" s="172"/>
      <c r="T130" s="174">
        <f>T131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67" t="s">
        <v>77</v>
      </c>
      <c r="AT130" s="175" t="s">
        <v>71</v>
      </c>
      <c r="AU130" s="175" t="s">
        <v>104</v>
      </c>
      <c r="AY130" s="167" t="s">
        <v>105</v>
      </c>
      <c r="BK130" s="176">
        <f>BK131</f>
        <v>0</v>
      </c>
    </row>
    <row r="131" s="2" customFormat="1" ht="21.75" customHeight="1">
      <c r="A131" s="34"/>
      <c r="B131" s="179"/>
      <c r="C131" s="180" t="s">
        <v>149</v>
      </c>
      <c r="D131" s="180" t="s">
        <v>108</v>
      </c>
      <c r="E131" s="181" t="s">
        <v>150</v>
      </c>
      <c r="F131" s="182" t="s">
        <v>151</v>
      </c>
      <c r="G131" s="183" t="s">
        <v>111</v>
      </c>
      <c r="H131" s="184">
        <v>200</v>
      </c>
      <c r="I131" s="185"/>
      <c r="J131" s="184">
        <f>ROUND(I131*H131,3)</f>
        <v>0</v>
      </c>
      <c r="K131" s="186"/>
      <c r="L131" s="35"/>
      <c r="M131" s="187" t="s">
        <v>1</v>
      </c>
      <c r="N131" s="188" t="s">
        <v>38</v>
      </c>
      <c r="O131" s="73"/>
      <c r="P131" s="189">
        <f>O131*H131</f>
        <v>0</v>
      </c>
      <c r="Q131" s="189">
        <v>0</v>
      </c>
      <c r="R131" s="189">
        <f>Q131*H131</f>
        <v>0</v>
      </c>
      <c r="S131" s="189">
        <v>0</v>
      </c>
      <c r="T131" s="190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1" t="s">
        <v>123</v>
      </c>
      <c r="AT131" s="191" t="s">
        <v>108</v>
      </c>
      <c r="AU131" s="191" t="s">
        <v>119</v>
      </c>
      <c r="AY131" s="15" t="s">
        <v>105</v>
      </c>
      <c r="BE131" s="192">
        <f>IF(N131="základná",J131,0)</f>
        <v>0</v>
      </c>
      <c r="BF131" s="192">
        <f>IF(N131="znížená",J131,0)</f>
        <v>0</v>
      </c>
      <c r="BG131" s="192">
        <f>IF(N131="zákl. prenesená",J131,0)</f>
        <v>0</v>
      </c>
      <c r="BH131" s="192">
        <f>IF(N131="zníž. prenesená",J131,0)</f>
        <v>0</v>
      </c>
      <c r="BI131" s="192">
        <f>IF(N131="nulová",J131,0)</f>
        <v>0</v>
      </c>
      <c r="BJ131" s="15" t="s">
        <v>104</v>
      </c>
      <c r="BK131" s="193">
        <f>ROUND(I131*H131,3)</f>
        <v>0</v>
      </c>
      <c r="BL131" s="15" t="s">
        <v>123</v>
      </c>
      <c r="BM131" s="191" t="s">
        <v>152</v>
      </c>
    </row>
    <row r="132" s="12" customFormat="1" ht="25.92" customHeight="1">
      <c r="A132" s="12"/>
      <c r="B132" s="166"/>
      <c r="C132" s="12"/>
      <c r="D132" s="167" t="s">
        <v>71</v>
      </c>
      <c r="E132" s="168" t="s">
        <v>153</v>
      </c>
      <c r="F132" s="168" t="s">
        <v>154</v>
      </c>
      <c r="G132" s="12"/>
      <c r="H132" s="12"/>
      <c r="I132" s="169"/>
      <c r="J132" s="170">
        <f>BK132</f>
        <v>0</v>
      </c>
      <c r="K132" s="12"/>
      <c r="L132" s="166"/>
      <c r="M132" s="171"/>
      <c r="N132" s="172"/>
      <c r="O132" s="172"/>
      <c r="P132" s="173">
        <f>SUM(P133:P134)</f>
        <v>0</v>
      </c>
      <c r="Q132" s="172"/>
      <c r="R132" s="173">
        <f>SUM(R133:R134)</f>
        <v>0</v>
      </c>
      <c r="S132" s="172"/>
      <c r="T132" s="174">
        <f>SUM(T133:T134)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67" t="s">
        <v>123</v>
      </c>
      <c r="AT132" s="175" t="s">
        <v>71</v>
      </c>
      <c r="AU132" s="175" t="s">
        <v>72</v>
      </c>
      <c r="AY132" s="167" t="s">
        <v>105</v>
      </c>
      <c r="BK132" s="176">
        <f>SUM(BK133:BK134)</f>
        <v>0</v>
      </c>
    </row>
    <row r="133" s="2" customFormat="1" ht="21.75" customHeight="1">
      <c r="A133" s="34"/>
      <c r="B133" s="179"/>
      <c r="C133" s="180" t="s">
        <v>155</v>
      </c>
      <c r="D133" s="180" t="s">
        <v>108</v>
      </c>
      <c r="E133" s="181" t="s">
        <v>156</v>
      </c>
      <c r="F133" s="182" t="s">
        <v>157</v>
      </c>
      <c r="G133" s="183" t="s">
        <v>158</v>
      </c>
      <c r="H133" s="184">
        <v>16</v>
      </c>
      <c r="I133" s="185"/>
      <c r="J133" s="184">
        <f>ROUND(I133*H133,3)</f>
        <v>0</v>
      </c>
      <c r="K133" s="186"/>
      <c r="L133" s="35"/>
      <c r="M133" s="187" t="s">
        <v>1</v>
      </c>
      <c r="N133" s="188" t="s">
        <v>38</v>
      </c>
      <c r="O133" s="73"/>
      <c r="P133" s="189">
        <f>O133*H133</f>
        <v>0</v>
      </c>
      <c r="Q133" s="189">
        <v>0</v>
      </c>
      <c r="R133" s="189">
        <f>Q133*H133</f>
        <v>0</v>
      </c>
      <c r="S133" s="189">
        <v>0</v>
      </c>
      <c r="T133" s="190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1" t="s">
        <v>159</v>
      </c>
      <c r="AT133" s="191" t="s">
        <v>108</v>
      </c>
      <c r="AU133" s="191" t="s">
        <v>77</v>
      </c>
      <c r="AY133" s="15" t="s">
        <v>105</v>
      </c>
      <c r="BE133" s="192">
        <f>IF(N133="základná",J133,0)</f>
        <v>0</v>
      </c>
      <c r="BF133" s="192">
        <f>IF(N133="znížená",J133,0)</f>
        <v>0</v>
      </c>
      <c r="BG133" s="192">
        <f>IF(N133="zákl. prenesená",J133,0)</f>
        <v>0</v>
      </c>
      <c r="BH133" s="192">
        <f>IF(N133="zníž. prenesená",J133,0)</f>
        <v>0</v>
      </c>
      <c r="BI133" s="192">
        <f>IF(N133="nulová",J133,0)</f>
        <v>0</v>
      </c>
      <c r="BJ133" s="15" t="s">
        <v>104</v>
      </c>
      <c r="BK133" s="193">
        <f>ROUND(I133*H133,3)</f>
        <v>0</v>
      </c>
      <c r="BL133" s="15" t="s">
        <v>159</v>
      </c>
      <c r="BM133" s="191" t="s">
        <v>160</v>
      </c>
    </row>
    <row r="134" s="2" customFormat="1" ht="33" customHeight="1">
      <c r="A134" s="34"/>
      <c r="B134" s="179"/>
      <c r="C134" s="180" t="s">
        <v>147</v>
      </c>
      <c r="D134" s="180" t="s">
        <v>108</v>
      </c>
      <c r="E134" s="181" t="s">
        <v>161</v>
      </c>
      <c r="F134" s="182" t="s">
        <v>162</v>
      </c>
      <c r="G134" s="183" t="s">
        <v>158</v>
      </c>
      <c r="H134" s="184">
        <v>8</v>
      </c>
      <c r="I134" s="185"/>
      <c r="J134" s="184">
        <f>ROUND(I134*H134,3)</f>
        <v>0</v>
      </c>
      <c r="K134" s="186"/>
      <c r="L134" s="35"/>
      <c r="M134" s="194" t="s">
        <v>1</v>
      </c>
      <c r="N134" s="195" t="s">
        <v>38</v>
      </c>
      <c r="O134" s="196"/>
      <c r="P134" s="197">
        <f>O134*H134</f>
        <v>0</v>
      </c>
      <c r="Q134" s="197">
        <v>0</v>
      </c>
      <c r="R134" s="197">
        <f>Q134*H134</f>
        <v>0</v>
      </c>
      <c r="S134" s="197">
        <v>0</v>
      </c>
      <c r="T134" s="19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1" t="s">
        <v>159</v>
      </c>
      <c r="AT134" s="191" t="s">
        <v>108</v>
      </c>
      <c r="AU134" s="191" t="s">
        <v>77</v>
      </c>
      <c r="AY134" s="15" t="s">
        <v>105</v>
      </c>
      <c r="BE134" s="192">
        <f>IF(N134="základná",J134,0)</f>
        <v>0</v>
      </c>
      <c r="BF134" s="192">
        <f>IF(N134="znížená",J134,0)</f>
        <v>0</v>
      </c>
      <c r="BG134" s="192">
        <f>IF(N134="zákl. prenesená",J134,0)</f>
        <v>0</v>
      </c>
      <c r="BH134" s="192">
        <f>IF(N134="zníž. prenesená",J134,0)</f>
        <v>0</v>
      </c>
      <c r="BI134" s="192">
        <f>IF(N134="nulová",J134,0)</f>
        <v>0</v>
      </c>
      <c r="BJ134" s="15" t="s">
        <v>104</v>
      </c>
      <c r="BK134" s="193">
        <f>ROUND(I134*H134,3)</f>
        <v>0</v>
      </c>
      <c r="BL134" s="15" t="s">
        <v>159</v>
      </c>
      <c r="BM134" s="191" t="s">
        <v>163</v>
      </c>
    </row>
    <row r="135" s="2" customFormat="1" ht="6.96" customHeight="1">
      <c r="A135" s="34"/>
      <c r="B135" s="56"/>
      <c r="C135" s="57"/>
      <c r="D135" s="57"/>
      <c r="E135" s="57"/>
      <c r="F135" s="57"/>
      <c r="G135" s="57"/>
      <c r="H135" s="57"/>
      <c r="I135" s="138"/>
      <c r="J135" s="57"/>
      <c r="K135" s="57"/>
      <c r="L135" s="35"/>
      <c r="M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</row>
  </sheetData>
  <autoFilter ref="C116:K134"/>
  <mergeCells count="6">
    <mergeCell ref="E7:H7"/>
    <mergeCell ref="E16:H16"/>
    <mergeCell ref="E25:H25"/>
    <mergeCell ref="E85:H85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Vavrovič Igor</dc:creator>
  <cp:lastModifiedBy>Vavrovič Igor</cp:lastModifiedBy>
  <dcterms:created xsi:type="dcterms:W3CDTF">2021-05-26T13:49:41Z</dcterms:created>
  <dcterms:modified xsi:type="dcterms:W3CDTF">2021-05-26T13:49:42Z</dcterms:modified>
</cp:coreProperties>
</file>